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54"/>
  </bookViews>
  <sheets>
    <sheet name="Indice" sheetId="4" r:id="rId1"/>
    <sheet name="2020-2022" sheetId="26" r:id="rId2"/>
    <sheet name="2022" sheetId="30" r:id="rId3"/>
    <sheet name="2021" sheetId="29" r:id="rId4"/>
    <sheet name="2020" sheetId="28" r:id="rId5"/>
    <sheet name="2019" sheetId="27" r:id="rId6"/>
    <sheet name="2018" sheetId="25" r:id="rId7"/>
    <sheet name="2017" sheetId="23" r:id="rId8"/>
    <sheet name="2016" sheetId="20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  <sheet name="2003" sheetId="18" r:id="rId22"/>
    <sheet name="2002" sheetId="19" r:id="rId23"/>
  </sheets>
  <definedNames>
    <definedName name="_xlnm.Print_Area" localSheetId="12">'2012'!$A$1:$I$38</definedName>
    <definedName name="_xlnm.Print_Area" localSheetId="11">'2013'!$A$1:$I$38</definedName>
    <definedName name="_xlnm.Print_Area" localSheetId="10">'2014'!$A$1:$I$38</definedName>
    <definedName name="_xlnm.Print_Area" localSheetId="9">'2015'!$A$1:$I$38</definedName>
    <definedName name="_xlnm.Print_Area" localSheetId="8">'2016'!$A$1:$I$41</definedName>
    <definedName name="_xlnm.Print_Area" localSheetId="7">'2017'!$A$1:$I$41</definedName>
    <definedName name="_xlnm.Print_Area" localSheetId="6">'2018'!$A$1:$I$42</definedName>
    <definedName name="_xlnm.Print_Area" localSheetId="5">'2019'!$A$1:$I$42</definedName>
    <definedName name="_xlnm.Print_Area" localSheetId="4">'2020'!$A$1:$I$44</definedName>
    <definedName name="_xlnm.Print_Area" localSheetId="3">'2021'!$A$1:$I$44</definedName>
    <definedName name="_xlnm.Print_Area" localSheetId="2">'2022'!$A$1:$I$44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1">#REF!</definedName>
    <definedName name="Moneda" localSheetId="3">#REF!</definedName>
    <definedName name="Moneda" localSheetId="2">#REF!</definedName>
    <definedName name="Moneda">#REF!</definedName>
    <definedName name="Print_Area" localSheetId="22">'2002'!$A$1:$H$35</definedName>
    <definedName name="Print_Area" localSheetId="21">'2003'!$A$1:$H$35</definedName>
    <definedName name="Print_Area" localSheetId="20">'2004'!$A$1:$H$35</definedName>
    <definedName name="Print_Area" localSheetId="19">'2005'!$A$1:$H$35</definedName>
    <definedName name="Print_Area" localSheetId="18">'2006'!$A$1:$H$35</definedName>
    <definedName name="Print_Area" localSheetId="17">'2007'!$A$1:$H$38</definedName>
    <definedName name="Print_Area" localSheetId="16">'2008'!$A$1:$H$38</definedName>
    <definedName name="Print_Area" localSheetId="15">'2009'!$A$1:$H$38</definedName>
    <definedName name="Print_Area" localSheetId="14">'2010'!$A$1:$H$38</definedName>
    <definedName name="Print_Area" localSheetId="13">'2011'!$A$1:$H$38</definedName>
    <definedName name="Print_Area" localSheetId="12">'2012'!$A$1:$H$38</definedName>
    <definedName name="Print_Area" localSheetId="11">'2013'!$A$1:$H$38</definedName>
    <definedName name="Print_Area" localSheetId="10">'2014'!$A$1:$H$38</definedName>
    <definedName name="Print_Area" localSheetId="9">'2015'!$A$1:$H$38</definedName>
    <definedName name="Print_Area" localSheetId="8">'2016'!$A$1:$H$41</definedName>
    <definedName name="Print_Area" localSheetId="7">'2017'!$A$1:$H$41</definedName>
    <definedName name="Print_Area" localSheetId="6">'2018'!$A$1:$H$41</definedName>
    <definedName name="Print_Area" localSheetId="5">'2019'!$A$1:$H$41</definedName>
    <definedName name="Print_Area" localSheetId="4">'2020'!$A$1:$H$43</definedName>
    <definedName name="Print_Area" localSheetId="1">'2020-2022'!$A$1:$Q$43</definedName>
    <definedName name="Print_Area" localSheetId="3">'2021'!$A$1:$H$43</definedName>
    <definedName name="Print_Area" localSheetId="2">'2022'!$A$1:$H$43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1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9" i="10" l="1"/>
  <c r="E29" i="10"/>
  <c r="G28" i="10"/>
  <c r="E28" i="10"/>
  <c r="G27" i="10"/>
  <c r="G26" i="10"/>
  <c r="G25" i="10"/>
  <c r="G24" i="10"/>
  <c r="H23" i="10"/>
  <c r="F23" i="10"/>
  <c r="H22" i="10"/>
  <c r="H24" i="10" s="1"/>
  <c r="F22" i="10"/>
  <c r="F24" i="10" s="1"/>
  <c r="E22" i="10"/>
  <c r="E24" i="10" s="1"/>
  <c r="G20" i="10"/>
  <c r="E20" i="10"/>
  <c r="G19" i="10"/>
  <c r="E19" i="10"/>
  <c r="G18" i="10"/>
  <c r="G17" i="10"/>
  <c r="G16" i="10"/>
  <c r="G15" i="10"/>
  <c r="G21" i="10" s="1"/>
  <c r="H14" i="10"/>
  <c r="F14" i="10"/>
  <c r="E14" i="10" s="1"/>
  <c r="H13" i="10"/>
  <c r="F13" i="10"/>
  <c r="E13" i="10" s="1"/>
  <c r="E17" i="10" s="1"/>
  <c r="H12" i="10"/>
  <c r="H15" i="10" s="1"/>
  <c r="F12" i="10"/>
  <c r="H10" i="10"/>
  <c r="H29" i="10" s="1"/>
  <c r="F10" i="10"/>
  <c r="F29" i="10" s="1"/>
  <c r="H9" i="10"/>
  <c r="H28" i="10" s="1"/>
  <c r="F9" i="10"/>
  <c r="F28" i="10" s="1"/>
  <c r="H8" i="10"/>
  <c r="H27" i="10" s="1"/>
  <c r="F8" i="10"/>
  <c r="H7" i="10"/>
  <c r="H26" i="10" s="1"/>
  <c r="F7" i="10"/>
  <c r="H6" i="10"/>
  <c r="H25" i="10" s="1"/>
  <c r="H30" i="10" s="1"/>
  <c r="F6" i="10"/>
  <c r="F25" i="10" s="1"/>
  <c r="G25" i="9"/>
  <c r="G30" i="9" s="1"/>
  <c r="G24" i="9"/>
  <c r="H23" i="9"/>
  <c r="F23" i="9"/>
  <c r="E23" i="9"/>
  <c r="H22" i="9"/>
  <c r="F22" i="9"/>
  <c r="F24" i="9" s="1"/>
  <c r="E22" i="9"/>
  <c r="H14" i="9"/>
  <c r="F14" i="9"/>
  <c r="E14" i="9"/>
  <c r="H13" i="9"/>
  <c r="F13" i="9"/>
  <c r="E13" i="9"/>
  <c r="H12" i="9"/>
  <c r="H15" i="9" s="1"/>
  <c r="F12" i="9"/>
  <c r="E12" i="9"/>
  <c r="E15" i="9" s="1"/>
  <c r="H10" i="9"/>
  <c r="H20" i="9" s="1"/>
  <c r="H29" i="9" s="1"/>
  <c r="F10" i="9"/>
  <c r="F20" i="9" s="1"/>
  <c r="F29" i="9" s="1"/>
  <c r="E10" i="9"/>
  <c r="E20" i="9" s="1"/>
  <c r="E29" i="9" s="1"/>
  <c r="H9" i="9"/>
  <c r="H19" i="9" s="1"/>
  <c r="H28" i="9" s="1"/>
  <c r="F9" i="9"/>
  <c r="F19" i="9" s="1"/>
  <c r="F28" i="9" s="1"/>
  <c r="E9" i="9"/>
  <c r="E19" i="9" s="1"/>
  <c r="E28" i="9" s="1"/>
  <c r="H8" i="9"/>
  <c r="F8" i="9"/>
  <c r="F18" i="9" s="1"/>
  <c r="F27" i="9" s="1"/>
  <c r="E8" i="9"/>
  <c r="H7" i="9"/>
  <c r="H17" i="9" s="1"/>
  <c r="H26" i="9" s="1"/>
  <c r="F7" i="9"/>
  <c r="E7" i="9"/>
  <c r="E17" i="9" s="1"/>
  <c r="E26" i="9" s="1"/>
  <c r="H6" i="9"/>
  <c r="F6" i="9"/>
  <c r="F16" i="9" s="1"/>
  <c r="F25" i="9" s="1"/>
  <c r="E6" i="9"/>
  <c r="G25" i="8"/>
  <c r="H24" i="8"/>
  <c r="G24" i="8"/>
  <c r="F24" i="8"/>
  <c r="E24" i="8"/>
  <c r="H20" i="8"/>
  <c r="H29" i="8" s="1"/>
  <c r="F20" i="8"/>
  <c r="F29" i="8" s="1"/>
  <c r="E20" i="8"/>
  <c r="E29" i="8" s="1"/>
  <c r="H19" i="8"/>
  <c r="H28" i="8" s="1"/>
  <c r="F19" i="8"/>
  <c r="F28" i="8" s="1"/>
  <c r="E19" i="8"/>
  <c r="E28" i="8" s="1"/>
  <c r="H18" i="8"/>
  <c r="H27" i="8" s="1"/>
  <c r="G18" i="8"/>
  <c r="G27" i="8" s="1"/>
  <c r="F18" i="8"/>
  <c r="F27" i="8" s="1"/>
  <c r="E18" i="8"/>
  <c r="E27" i="8" s="1"/>
  <c r="H17" i="8"/>
  <c r="H26" i="8" s="1"/>
  <c r="F17" i="8"/>
  <c r="F26" i="8" s="1"/>
  <c r="E17" i="8"/>
  <c r="E26" i="8" s="1"/>
  <c r="H16" i="8"/>
  <c r="H25" i="8" s="1"/>
  <c r="H30" i="8" s="1"/>
  <c r="F16" i="8"/>
  <c r="F25" i="8" s="1"/>
  <c r="E16" i="8"/>
  <c r="E25" i="8" s="1"/>
  <c r="E30" i="8" s="1"/>
  <c r="H15" i="8"/>
  <c r="F15" i="8"/>
  <c r="E15" i="8"/>
  <c r="H11" i="8"/>
  <c r="H21" i="8" s="1"/>
  <c r="G11" i="8"/>
  <c r="G21" i="8" s="1"/>
  <c r="F11" i="8"/>
  <c r="F21" i="8" s="1"/>
  <c r="E11" i="8"/>
  <c r="E21" i="8" s="1"/>
  <c r="G25" i="7"/>
  <c r="G30" i="7" s="1"/>
  <c r="G24" i="7"/>
  <c r="H23" i="7"/>
  <c r="F23" i="7"/>
  <c r="H22" i="7"/>
  <c r="H24" i="7" s="1"/>
  <c r="F22" i="7"/>
  <c r="F24" i="7" s="1"/>
  <c r="E20" i="7"/>
  <c r="E29" i="7" s="1"/>
  <c r="E19" i="7"/>
  <c r="E28" i="7" s="1"/>
  <c r="E18" i="7"/>
  <c r="E27" i="7" s="1"/>
  <c r="E17" i="7"/>
  <c r="E26" i="7" s="1"/>
  <c r="E16" i="7"/>
  <c r="E15" i="7"/>
  <c r="H14" i="7"/>
  <c r="F14" i="7"/>
  <c r="H13" i="7"/>
  <c r="F13" i="7"/>
  <c r="H12" i="7"/>
  <c r="H15" i="7" s="1"/>
  <c r="F12" i="7"/>
  <c r="F15" i="7" s="1"/>
  <c r="E11" i="7"/>
  <c r="E21" i="7" s="1"/>
  <c r="H10" i="7"/>
  <c r="H20" i="7" s="1"/>
  <c r="H29" i="7" s="1"/>
  <c r="F10" i="7"/>
  <c r="F20" i="7" s="1"/>
  <c r="F29" i="7" s="1"/>
  <c r="H9" i="7"/>
  <c r="H19" i="7" s="1"/>
  <c r="H28" i="7" s="1"/>
  <c r="F9" i="7"/>
  <c r="F19" i="7" s="1"/>
  <c r="F28" i="7" s="1"/>
  <c r="H8" i="7"/>
  <c r="F8" i="7"/>
  <c r="F18" i="7" s="1"/>
  <c r="F27" i="7" s="1"/>
  <c r="H7" i="7"/>
  <c r="F7" i="7"/>
  <c r="F17" i="7" s="1"/>
  <c r="F26" i="7" s="1"/>
  <c r="H6" i="7"/>
  <c r="F6" i="7"/>
  <c r="F16" i="7" s="1"/>
  <c r="F25" i="7" s="1"/>
  <c r="F30" i="7" s="1"/>
  <c r="H16" i="7" l="1"/>
  <c r="H25" i="7" s="1"/>
  <c r="H17" i="7"/>
  <c r="H26" i="7" s="1"/>
  <c r="H18" i="7"/>
  <c r="H27" i="7" s="1"/>
  <c r="E11" i="9"/>
  <c r="E21" i="9" s="1"/>
  <c r="H11" i="9"/>
  <c r="H21" i="9" s="1"/>
  <c r="F17" i="9"/>
  <c r="F26" i="9" s="1"/>
  <c r="F30" i="9" s="1"/>
  <c r="E18" i="9"/>
  <c r="E27" i="9" s="1"/>
  <c r="H18" i="9"/>
  <c r="H27" i="9" s="1"/>
  <c r="F15" i="9"/>
  <c r="E24" i="9"/>
  <c r="H24" i="9"/>
  <c r="F26" i="10"/>
  <c r="F30" i="10" s="1"/>
  <c r="F27" i="10"/>
  <c r="F15" i="10"/>
  <c r="G30" i="10"/>
  <c r="G30" i="8"/>
  <c r="F30" i="8"/>
  <c r="F11" i="7"/>
  <c r="F21" i="7" s="1"/>
  <c r="F11" i="9"/>
  <c r="E16" i="9"/>
  <c r="E25" i="9" s="1"/>
  <c r="E30" i="9" s="1"/>
  <c r="H16" i="9"/>
  <c r="H25" i="9" s="1"/>
  <c r="H30" i="9" s="1"/>
  <c r="E8" i="10"/>
  <c r="F11" i="10"/>
  <c r="E12" i="10"/>
  <c r="F16" i="10"/>
  <c r="H16" i="10"/>
  <c r="F17" i="10"/>
  <c r="H17" i="10"/>
  <c r="F18" i="10"/>
  <c r="H18" i="10"/>
  <c r="F19" i="10"/>
  <c r="H19" i="10"/>
  <c r="F20" i="10"/>
  <c r="H20" i="10"/>
  <c r="E26" i="10"/>
  <c r="H11" i="7"/>
  <c r="H21" i="7" s="1"/>
  <c r="E22" i="7"/>
  <c r="E24" i="7" s="1"/>
  <c r="H11" i="10"/>
  <c r="H21" i="10" s="1"/>
  <c r="H30" i="7" l="1"/>
  <c r="F21" i="10"/>
  <c r="F21" i="9"/>
  <c r="E16" i="10"/>
  <c r="E15" i="10"/>
  <c r="E25" i="10"/>
  <c r="E30" i="10" s="1"/>
  <c r="E18" i="10"/>
  <c r="E11" i="10"/>
  <c r="E21" i="10" s="1"/>
  <c r="E27" i="10"/>
  <c r="E25" i="7"/>
  <c r="E30" i="7" s="1"/>
</calcChain>
</file>

<file path=xl/sharedStrings.xml><?xml version="1.0" encoding="utf-8"?>
<sst xmlns="http://schemas.openxmlformats.org/spreadsheetml/2006/main" count="1441" uniqueCount="109">
  <si>
    <t>Estadísticas pesqueras</t>
  </si>
  <si>
    <t>Encuesta de establecimientos de acuicultura. Producción</t>
  </si>
  <si>
    <t>Producción. Valor y cantidad de la fase de engorde a talla comercial, por tipo de acuicultura, origen del agua y grupo de especies</t>
  </si>
  <si>
    <t xml:space="preserve">Tabla 1. </t>
  </si>
  <si>
    <t xml:space="preserve">Tabla 2. </t>
  </si>
  <si>
    <t>Año 2015. Producción. Valor y cantidad de la fase de engorde a talla comercial, por tipo de acuicultura, origen del agua y grupo de especies</t>
  </si>
  <si>
    <t xml:space="preserve">Tabla 3. </t>
  </si>
  <si>
    <t>Año 2014. Producción. Valor y cantidad de la fase de engorde a talla comercial, por tipo de acuicultura, origen del agua y grupo de especies</t>
  </si>
  <si>
    <t xml:space="preserve">Tabla 4. </t>
  </si>
  <si>
    <t>Año 2013. Producción. Valor y cantidad de la fase de engorde a talla comercial, por tipo de acuicultura, origen del agua y grupo de especies</t>
  </si>
  <si>
    <t xml:space="preserve">Tabla 5. </t>
  </si>
  <si>
    <t>Año 2012. Producción. Valor y cantidad de la fase de engorde a talla comercial, por tipo de acuicultura, origen del agua y grupo de especies</t>
  </si>
  <si>
    <t xml:space="preserve">Tabla 6. </t>
  </si>
  <si>
    <t>Año 2011. Producción. Valor y cantidad de la fase de engorde a talla comercial, por tipo de acuicultura, origen del agua y grupo de especies</t>
  </si>
  <si>
    <t xml:space="preserve">Tabla 7. </t>
  </si>
  <si>
    <t>Año 2010. Producción. Valor del total, y valor y cantidad de la fase de engorde a talla comercial, por tipo de acuicultura, origen del agua y grupo de especies</t>
  </si>
  <si>
    <t xml:space="preserve">Tabla 8. </t>
  </si>
  <si>
    <t>Año 2009. Producción. Valor del total, y valor y cantidad de la fase de engorde a talla comercial, por tipo de acuicultura, origen del agua y grupo de especies</t>
  </si>
  <si>
    <t xml:space="preserve">Tabla 9. </t>
  </si>
  <si>
    <t>Año 2008. Producción. Valor del total, y valor y cantidad de la fase de engorde a talla comercial, por tipo de acuicultura, origen del agua y grupo de especies</t>
  </si>
  <si>
    <t xml:space="preserve">Tabla 10. </t>
  </si>
  <si>
    <t>Año 2007. Producción. Valor del total, y valor y cantidad de la fase de engorde a talla comercial, por tipo de acuicultura, origen del agua y grupo de especies</t>
  </si>
  <si>
    <t xml:space="preserve">Tabla 11. </t>
  </si>
  <si>
    <t>Año 2006. Producción. Valor del total, y valor y cantidad de la fase de engorde a talla comercial, por tipo de acuicultura, origen del agua y grupo de especies</t>
  </si>
  <si>
    <t xml:space="preserve">Tabla 12. </t>
  </si>
  <si>
    <t>Año 2005. Producción. Valor del total, y valor y cantidad de la fase de engorde a talla comercial, por tipo de acuicultura, origen del agua y grupo de especies</t>
  </si>
  <si>
    <t xml:space="preserve">Tabla 13. </t>
  </si>
  <si>
    <t>Año 2004. Producción. Valor del total, y valor y cantidad de la fase de engorde a talla comercial, por tipo de acuicultura, origen del agua y grupo de especies</t>
  </si>
  <si>
    <t xml:space="preserve">Tabla 14. </t>
  </si>
  <si>
    <t>Año 2003. Producción. Valor del total, y valor y cantidad de la fase de engorde a talla comercial, por tipo de acuicultura, origen del agua y grupo de especies</t>
  </si>
  <si>
    <t xml:space="preserve">Tabla 15. </t>
  </si>
  <si>
    <t>Año 2002. Producción. Valor del total, y valor y cantidad de la fase de engorde a talla comercial, por tipo de acuicultura, origen del agua y grupo de especies</t>
  </si>
  <si>
    <t>Tipo de acuicultura</t>
  </si>
  <si>
    <t>Origen del agua</t>
  </si>
  <si>
    <t>Grupo de especies</t>
  </si>
  <si>
    <t>Valor (miles €)</t>
  </si>
  <si>
    <t>Cantidad</t>
  </si>
  <si>
    <t>Total Fase 4. Engorde a talla comercial</t>
  </si>
  <si>
    <t>Fase 4. Engorde a talla comercial de los miles kg</t>
  </si>
  <si>
    <t>Fase 4. Engorde a talla comercial (miles unidades)</t>
  </si>
  <si>
    <t>Fase 4. Engorde a talla comercial (miles kg)</t>
  </si>
  <si>
    <t>MARINA</t>
  </si>
  <si>
    <t>De mar</t>
  </si>
  <si>
    <t>Peces</t>
  </si>
  <si>
    <t>Crustáceos</t>
  </si>
  <si>
    <t>Moluscos</t>
  </si>
  <si>
    <t>Otros invertebrados</t>
  </si>
  <si>
    <t>Plantas acuáticas</t>
  </si>
  <si>
    <t>Suma</t>
  </si>
  <si>
    <t>De zona intermareal salobre</t>
  </si>
  <si>
    <t>Total</t>
  </si>
  <si>
    <t>CONTINENTAL</t>
  </si>
  <si>
    <t>De zona continental</t>
  </si>
  <si>
    <t>TOTAL</t>
  </si>
  <si>
    <t>FUENTE: Encuesta de Establecimientos de Acuicultura</t>
  </si>
  <si>
    <t>NOTA: Fases de cultivo:</t>
  </si>
  <si>
    <t xml:space="preserve">            1. 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</si>
  <si>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</si>
  <si>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</si>
  <si>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</si>
  <si>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</si>
  <si>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DE LA FASE DE ENGORDE A TALLA COMERCIAL, POR TIPO DE ACUICULTURA, ORIGEN DEL AGUA Y GRUPO DE ESPECIES. Año 2015</t>
  </si>
  <si>
    <t xml:space="preserve">            1. Puesta</t>
  </si>
  <si>
    <t>PRODUCCIÓN. VALOR Y CANTIDAD DE LA FASE DE ENGORDE A TALLA COMERCIAL, POR TIPO DE ACUICULTURA, ORIGEN DEL AGUA Y GRUPO DE ESPECIES. Año 2014</t>
  </si>
  <si>
    <t>PRODUCCIÓN. VALOR Y CANTIDAD DE LA FASE DE ENGORDE A TALLA COMERCIAL, POR TIPO DE ACUICULTURA, ORIGEN DEL AGUA Y GRUPO DE ESPECIES. Año 2013</t>
  </si>
  <si>
    <t>PRODUCCIÓN. VALOR Y CANTIDAD DE LA FASE DE ENGORDE A TALLA COMERCIAL, POR TIPO DE ACUICULTURA, ORIGEN DEL AGUA Y GRUPO DE ESPECIES. Año 2012</t>
  </si>
  <si>
    <t>PRODUCCIÓN. VALOR Y CANTIDAD DE LA FASE DE ENGORDE A TALLA COMERCIAL, POR TIPO DE ACUICULTURA, ORIGEN DEL AGUA Y GRUPO DE ESPECIES. Año 2011</t>
  </si>
  <si>
    <t>PRODUCCIÓN. VALOR DEL TOTAL, Y VALOR Y CANTIDAD DE LA FASE DE ENGORDE A TALLA COMERCIAL, POR TIPO DE ACUICULTURA, ORIGEN DEL AGUA Y GRUPO DE ESPECIES. Año 2010</t>
  </si>
  <si>
    <t>Fase 4. Engorde a talla comercial</t>
  </si>
  <si>
    <t>FUENTE: Subdirección General de Estadística del MARM</t>
  </si>
  <si>
    <t>PRODUCCIÓN. VALOR DEL TOTAL, Y VALOR Y CANTIDAD DE LA FASE DE ENGORDE A TALLA COMERCIAL, POR TIPO DE ACUICULTURA, ORIGEN DEL AGUA Y GRUPO DE ESPECIES. Año 2009</t>
  </si>
  <si>
    <t>PRODUCCIÓN. VALOR DEL TOTAL, Y VALOR Y CANTIDAD DE LA FASE DE ENGORDE A TALLA COMERCIAL, POR TIPO DE ACUICULTURA, ORIGEN DEL AGUA Y GRUPO DE ESPECIES. Año 2008</t>
  </si>
  <si>
    <t>PRODUCCIÓN. VALOR DEL TOTAL, Y VALOR Y CANTIDAD DE LA FASE DE ENGORDE A TALLA COMERCIAL, POR TIPO DE ACUICULTURA, ORIGEN DEL AGUA Y GRUPO DE ESPECIES. Año 2007</t>
  </si>
  <si>
    <t>FUENTE: Subdirección General de Estadísticas Agroalimentarias del MAPA</t>
  </si>
  <si>
    <t>PRODUCCIÓN. VALOR DEL TOTAL, Y VALOR Y CANTIDAD DE LA FASE DE ENGORDE A TALLA COMERCIAL, POR TIPO DE ACUICULTURA, ORIGEN DEL AGUA Y GRUPO DE ESPECIES. Año 2006</t>
  </si>
  <si>
    <t>PRODUCCIÓN. VALOR DEL TOTAL, Y VALOR Y CANTIDAD DE LA FASE DE ENGORDE A TALLA COMERCIAL, POR TIPO DE ACUICULTURA, ORIGEN DEL AGUA Y GRUPO DE ESPECIES. Año 2005</t>
  </si>
  <si>
    <t>PRODUCCIÓN. VALOR DEL TOTAL, Y VALOR Y CANTIDAD DE LA FASE DE ENGORDE A TALLA COMERCIAL, POR TIPO DE ACUICULTURA, ORIGEN DEL AGUA Y GRUPO DE ESPECIES. Año 2004</t>
  </si>
  <si>
    <t>PRODUCCIÓN. VALOR DEL TOTAL, Y VALOR Y CANTIDAD DE LA FASE DE ENGORDE A TALLA COMERCIAL, POR TIPO DE ACUICULTURA, ORIGEN DEL AGUA Y GRUPO DE ESPECIES. Año 2003</t>
  </si>
  <si>
    <t>PRODUCCIÓN. VALOR DEL TOTAL, Y VALOR Y CANTIDAD DE LA FASE DE ENGORDE A TALLA COMERCIAL, POR TIPO DE ACUICULTURA, ORIGEN DEL AGUA Y GRUPO DE ESPECIES. Año 2002</t>
  </si>
  <si>
    <t>Macrófitos</t>
  </si>
  <si>
    <t>PRODUCCIÓN. VALOR Y CANTIDAD DE LA FASE DE ENGORDE A TALLA COMERCIAL, POR TIPO DE ACUICULTURA, ORIGEN DEL AGUA Y GRUPO DE ESPECIES. Año 2016</t>
  </si>
  <si>
    <t xml:space="preserve">Tabla 16. </t>
  </si>
  <si>
    <t>Año 2016. Producción. Valor y cantidad de la fase de engorde a talla comercial, por tipo de acuicultura, origen del agua y grupo de especies</t>
  </si>
  <si>
    <t>Fase 4. Engorde a talla comercial (valor de la F 4 en miles kg)</t>
  </si>
  <si>
    <t>PRODUCCIÓN. VALOR Y CANTIDAD DE LA FASE DE ENGORDE A TALLA COMERCIAL, POR TIPO DE ACUICULTURA, ORIGEN DEL AGUA Y GRUPO DE ESPECIES. Año 2017</t>
  </si>
  <si>
    <t xml:space="preserve">Tabla 17. </t>
  </si>
  <si>
    <t>Año 2017.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</si>
  <si>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2018</t>
  </si>
  <si>
    <t xml:space="preserve">Tabla 18. </t>
  </si>
  <si>
    <t>Año 2018. Producción. Valor y cantidad de la fase de engorde a talla comercial, por tipo de acuicultura, origen del agua y grupo de especies</t>
  </si>
  <si>
    <t>Fase 4. Engorde a talla comercial (valor de la F4 en miles kg)</t>
  </si>
  <si>
    <t>Fase 4.   Engorde a talla comercial. 
(miles de kg)</t>
  </si>
  <si>
    <t>PRODUCCIÓN. VALOR Y CANTIDAD DE LA FASE DE ENGORDE A TALLA COMERCIAL, POR TIPO DE ACUICULTURA, ORIGEN DEL AGUA Y GRUPO DE ESPECIES. Año 2019</t>
  </si>
  <si>
    <t xml:space="preserve">Tabla 19. </t>
  </si>
  <si>
    <t>Año 2019.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</si>
  <si>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2020</t>
  </si>
  <si>
    <t>Tabla 20.</t>
  </si>
  <si>
    <t>Año 2020.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</si>
  <si>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2021</t>
  </si>
  <si>
    <t>Tabla 21.</t>
  </si>
  <si>
    <t>Año 2021. Producción. Valor y cantidad de la fase de engorde a talla comercial, por tipo de acuicultura, origen del agua y grupo de especies</t>
  </si>
  <si>
    <t>S.E.</t>
  </si>
  <si>
    <t>s.e.: Dato no publicable por secreto estadístico</t>
  </si>
  <si>
    <t>PRODUCCIÓN. VALOR Y CANTIDAD DE LA FASE DE ENGORDE A TALLA COMERCIAL, POR TIPO DE ACUICULTURA, ORIGEN DEL AGUA Y GRUPO DE ESPECIES. Año 2022</t>
  </si>
  <si>
    <t>PRODUCCIÓN. VALOR DEL TOTAL, Y VALOR Y CANTIDAD DE LA FASE DE ENGORDE A TALLA COMERCIAL, POR TIPO DE ACUICULTURA, ORIGEN DEL AGUA Y GRUPO DE ESPECIES. AÑOS 2020-2022</t>
  </si>
  <si>
    <t>Tabla 22.</t>
  </si>
  <si>
    <t>Año 2022. Producción. Valor y cantidad de la fase de engorde a talla comercial, por tipo de acuicultura, origen del agua y grupo de especies</t>
  </si>
  <si>
    <t>Año 2020-2022. Producción. Valor y cantidad de la fase de engorde a talla comercial, por tipo de acuicultura, origen del agua y grupo de especies</t>
  </si>
  <si>
    <t>Anfibios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</si>
</sst>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10"/>
      <name val="Cambria"/>
      <family val="1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</fills>
  <borders count="15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13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 wrapText="1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" fillId="0" borderId="0" xfId="1" applyBorder="1"/>
    <xf numFmtId="0" fontId="1" fillId="0" borderId="0" xfId="5" applyFill="1"/>
    <xf numFmtId="0" fontId="9" fillId="0" borderId="0" xfId="6" applyFont="1" applyFill="1" applyBorder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wrapText="1"/>
    </xf>
    <xf numFmtId="0" fontId="1" fillId="0" borderId="0" xfId="5"/>
    <xf numFmtId="0" fontId="9" fillId="5" borderId="13" xfId="6" applyFont="1" applyFill="1" applyBorder="1" applyAlignment="1">
      <alignment horizontal="center" vertical="center" wrapText="1"/>
    </xf>
    <xf numFmtId="0" fontId="9" fillId="5" borderId="14" xfId="6" applyFont="1" applyFill="1" applyBorder="1" applyAlignment="1">
      <alignment horizontal="center" vertical="center" wrapText="1"/>
    </xf>
    <xf numFmtId="0" fontId="9" fillId="5" borderId="16" xfId="6" applyFont="1" applyFill="1" applyBorder="1" applyAlignment="1">
      <alignment horizontal="center" vertical="center" wrapText="1"/>
    </xf>
    <xf numFmtId="0" fontId="9" fillId="5" borderId="17" xfId="6" applyFont="1" applyFill="1" applyBorder="1" applyAlignment="1">
      <alignment horizontal="center" vertical="center" wrapText="1"/>
    </xf>
    <xf numFmtId="0" fontId="1" fillId="0" borderId="20" xfId="5" applyFont="1" applyBorder="1"/>
    <xf numFmtId="4" fontId="1" fillId="0" borderId="21" xfId="7" applyNumberFormat="1" applyFont="1" applyBorder="1"/>
    <xf numFmtId="4" fontId="1" fillId="0" borderId="22" xfId="5" applyNumberFormat="1" applyFont="1" applyBorder="1"/>
    <xf numFmtId="4" fontId="1" fillId="0" borderId="23" xfId="7" applyNumberFormat="1" applyFont="1" applyBorder="1"/>
    <xf numFmtId="4" fontId="1" fillId="0" borderId="24" xfId="7" applyNumberFormat="1" applyFont="1" applyBorder="1"/>
    <xf numFmtId="4" fontId="1" fillId="0" borderId="25" xfId="5" applyNumberFormat="1" applyFont="1" applyBorder="1"/>
    <xf numFmtId="0" fontId="1" fillId="0" borderId="26" xfId="5" applyFont="1" applyBorder="1"/>
    <xf numFmtId="4" fontId="1" fillId="0" borderId="27" xfId="5" applyNumberFormat="1" applyFont="1" applyBorder="1"/>
    <xf numFmtId="4" fontId="1" fillId="0" borderId="28" xfId="7" applyNumberFormat="1" applyFont="1" applyBorder="1"/>
    <xf numFmtId="4" fontId="1" fillId="0" borderId="29" xfId="7" applyNumberFormat="1" applyFont="1" applyBorder="1"/>
    <xf numFmtId="0" fontId="1" fillId="0" borderId="0" xfId="5" applyFill="1" applyBorder="1"/>
    <xf numFmtId="0" fontId="1" fillId="0" borderId="0" xfId="5" applyBorder="1"/>
    <xf numFmtId="0" fontId="1" fillId="0" borderId="30" xfId="5" applyFont="1" applyBorder="1"/>
    <xf numFmtId="4" fontId="1" fillId="0" borderId="31" xfId="5" applyNumberFormat="1" applyFont="1" applyBorder="1"/>
    <xf numFmtId="164" fontId="1" fillId="0" borderId="29" xfId="7" applyNumberFormat="1" applyFont="1" applyBorder="1"/>
    <xf numFmtId="4" fontId="1" fillId="0" borderId="32" xfId="5" applyNumberFormat="1" applyFont="1" applyBorder="1"/>
    <xf numFmtId="0" fontId="1" fillId="0" borderId="33" xfId="5" applyFont="1" applyBorder="1"/>
    <xf numFmtId="4" fontId="1" fillId="0" borderId="34" xfId="7" applyNumberFormat="1" applyFont="1" applyBorder="1"/>
    <xf numFmtId="4" fontId="1" fillId="0" borderId="35" xfId="7" applyNumberFormat="1" applyFont="1" applyBorder="1"/>
    <xf numFmtId="4" fontId="1" fillId="0" borderId="36" xfId="7" applyNumberFormat="1" applyFont="1" applyBorder="1"/>
    <xf numFmtId="4" fontId="1" fillId="0" borderId="39" xfId="7" applyNumberFormat="1" applyFont="1" applyBorder="1"/>
    <xf numFmtId="4" fontId="1" fillId="0" borderId="38" xfId="7" applyNumberFormat="1" applyFont="1" applyBorder="1"/>
    <xf numFmtId="0" fontId="12" fillId="0" borderId="0" xfId="7" applyFont="1" applyBorder="1" applyAlignment="1">
      <alignment horizontal="center" vertical="center"/>
    </xf>
    <xf numFmtId="0" fontId="1" fillId="7" borderId="41" xfId="5" applyFont="1" applyFill="1" applyBorder="1" applyAlignment="1">
      <alignment horizontal="right"/>
    </xf>
    <xf numFmtId="4" fontId="1" fillId="7" borderId="42" xfId="5" applyNumberFormat="1" applyFont="1" applyFill="1" applyBorder="1"/>
    <xf numFmtId="4" fontId="1" fillId="7" borderId="43" xfId="5" applyNumberFormat="1" applyFont="1" applyFill="1" applyBorder="1"/>
    <xf numFmtId="4" fontId="1" fillId="7" borderId="41" xfId="5" applyNumberFormat="1" applyFont="1" applyFill="1" applyBorder="1"/>
    <xf numFmtId="0" fontId="1" fillId="0" borderId="45" xfId="5" applyFont="1" applyBorder="1"/>
    <xf numFmtId="4" fontId="1" fillId="0" borderId="46" xfId="7" applyNumberFormat="1" applyFont="1" applyBorder="1"/>
    <xf numFmtId="4" fontId="1" fillId="0" borderId="47" xfId="7" applyNumberFormat="1" applyFont="1" applyBorder="1"/>
    <xf numFmtId="4" fontId="1" fillId="0" borderId="48" xfId="7" applyNumberFormat="1" applyFont="1" applyBorder="1"/>
    <xf numFmtId="4" fontId="1" fillId="0" borderId="49" xfId="5" applyNumberFormat="1" applyFont="1" applyBorder="1"/>
    <xf numFmtId="4" fontId="1" fillId="0" borderId="26" xfId="5" applyNumberFormat="1" applyFont="1" applyBorder="1"/>
    <xf numFmtId="4" fontId="1" fillId="0" borderId="50" xfId="7" applyNumberFormat="1" applyFont="1" applyBorder="1"/>
    <xf numFmtId="4" fontId="1" fillId="0" borderId="51" xfId="7" applyNumberFormat="1" applyFont="1" applyBorder="1"/>
    <xf numFmtId="4" fontId="1" fillId="7" borderId="41" xfId="8" applyNumberFormat="1" applyFont="1" applyFill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45" xfId="8" applyNumberFormat="1" applyFont="1" applyBorder="1"/>
    <xf numFmtId="4" fontId="1" fillId="0" borderId="54" xfId="5" applyNumberFormat="1" applyFont="1" applyBorder="1"/>
    <xf numFmtId="4" fontId="1" fillId="0" borderId="26" xfId="8" applyNumberFormat="1" applyFont="1" applyBorder="1"/>
    <xf numFmtId="4" fontId="1" fillId="0" borderId="55" xfId="7" applyNumberFormat="1" applyFont="1" applyBorder="1"/>
    <xf numFmtId="164" fontId="1" fillId="0" borderId="56" xfId="7" applyNumberFormat="1" applyFont="1" applyBorder="1"/>
    <xf numFmtId="4" fontId="1" fillId="0" borderId="57" xfId="8" applyNumberFormat="1" applyFont="1" applyBorder="1"/>
    <xf numFmtId="4" fontId="1" fillId="0" borderId="58" xfId="8" applyNumberFormat="1" applyFont="1" applyBorder="1"/>
    <xf numFmtId="0" fontId="1" fillId="8" borderId="41" xfId="5" applyFont="1" applyFill="1" applyBorder="1" applyAlignment="1">
      <alignment horizontal="right"/>
    </xf>
    <xf numFmtId="4" fontId="9" fillId="8" borderId="42" xfId="5" applyNumberFormat="1" applyFont="1" applyFill="1" applyBorder="1"/>
    <xf numFmtId="4" fontId="9" fillId="8" borderId="43" xfId="5" applyNumberFormat="1" applyFont="1" applyFill="1" applyBorder="1"/>
    <xf numFmtId="4" fontId="9" fillId="8" borderId="41" xfId="8" applyNumberFormat="1" applyFont="1" applyFill="1" applyBorder="1"/>
    <xf numFmtId="4" fontId="9" fillId="8" borderId="60" xfId="5" applyNumberFormat="1" applyFont="1" applyFill="1" applyBorder="1"/>
    <xf numFmtId="4" fontId="1" fillId="0" borderId="62" xfId="7" applyNumberFormat="1" applyFont="1" applyBorder="1"/>
    <xf numFmtId="4" fontId="1" fillId="0" borderId="63" xfId="7" applyNumberFormat="1" applyFont="1" applyBorder="1"/>
    <xf numFmtId="4" fontId="1" fillId="0" borderId="64" xfId="7" applyNumberFormat="1" applyFont="1" applyBorder="1"/>
    <xf numFmtId="4" fontId="1" fillId="0" borderId="65" xfId="7" applyNumberFormat="1" applyFont="1" applyBorder="1"/>
    <xf numFmtId="0" fontId="11" fillId="0" borderId="0" xfId="7" applyNumberFormat="1" applyBorder="1"/>
    <xf numFmtId="4" fontId="9" fillId="8" borderId="61" xfId="5" applyNumberFormat="1" applyFont="1" applyFill="1" applyBorder="1"/>
    <xf numFmtId="4" fontId="9" fillId="8" borderId="67" xfId="5" applyNumberFormat="1" applyFont="1" applyFill="1" applyBorder="1"/>
    <xf numFmtId="4" fontId="9" fillId="8" borderId="66" xfId="8" applyNumberFormat="1" applyFont="1" applyFill="1" applyBorder="1"/>
    <xf numFmtId="0" fontId="9" fillId="0" borderId="20" xfId="5" applyFont="1" applyBorder="1"/>
    <xf numFmtId="4" fontId="1" fillId="0" borderId="70" xfId="5" applyNumberFormat="1" applyFont="1" applyBorder="1"/>
    <xf numFmtId="4" fontId="1" fillId="0" borderId="71" xfId="5" applyNumberFormat="1" applyFont="1" applyBorder="1"/>
    <xf numFmtId="4" fontId="1" fillId="0" borderId="20" xfId="8" applyNumberFormat="1" applyFont="1" applyBorder="1"/>
    <xf numFmtId="4" fontId="1" fillId="0" borderId="72" xfId="5" applyNumberFormat="1" applyFont="1" applyBorder="1"/>
    <xf numFmtId="4" fontId="1" fillId="0" borderId="73" xfId="5" applyNumberFormat="1" applyFont="1" applyBorder="1"/>
    <xf numFmtId="0" fontId="9" fillId="0" borderId="26" xfId="5" applyFont="1" applyBorder="1"/>
    <xf numFmtId="4" fontId="1" fillId="0" borderId="76" xfId="7" applyNumberFormat="1" applyFont="1" applyBorder="1"/>
    <xf numFmtId="164" fontId="1" fillId="0" borderId="38" xfId="7" applyNumberFormat="1" applyFont="1" applyBorder="1"/>
    <xf numFmtId="4" fontId="1" fillId="0" borderId="0" xfId="7" applyNumberFormat="1" applyFont="1" applyBorder="1"/>
    <xf numFmtId="4" fontId="1" fillId="0" borderId="54" xfId="7" applyNumberFormat="1" applyFont="1" applyBorder="1"/>
    <xf numFmtId="4" fontId="1" fillId="0" borderId="77" xfId="5" applyNumberFormat="1" applyFont="1" applyBorder="1"/>
    <xf numFmtId="4" fontId="1" fillId="0" borderId="78" xfId="5" applyNumberFormat="1" applyFont="1" applyBorder="1"/>
    <xf numFmtId="4" fontId="1" fillId="0" borderId="33" xfId="8" applyNumberFormat="1" applyFont="1" applyBorder="1"/>
    <xf numFmtId="4" fontId="1" fillId="0" borderId="79" xfId="5" applyNumberFormat="1" applyFont="1" applyBorder="1"/>
    <xf numFmtId="4" fontId="9" fillId="2" borderId="13" xfId="8" applyNumberFormat="1" applyFont="1" applyFill="1" applyBorder="1"/>
    <xf numFmtId="4" fontId="9" fillId="2" borderId="14" xfId="8" applyNumberFormat="1" applyFont="1" applyFill="1" applyBorder="1"/>
    <xf numFmtId="4" fontId="9" fillId="2" borderId="82" xfId="8" applyNumberFormat="1" applyFont="1" applyFill="1" applyBorder="1"/>
    <xf numFmtId="0" fontId="12" fillId="0" borderId="0" xfId="5" applyFont="1"/>
    <xf numFmtId="4" fontId="11" fillId="0" borderId="0" xfId="7" applyNumberFormat="1"/>
    <xf numFmtId="0" fontId="11" fillId="0" borderId="0" xfId="7"/>
    <xf numFmtId="4" fontId="1" fillId="0" borderId="0" xfId="5" applyNumberFormat="1"/>
    <xf numFmtId="0" fontId="1" fillId="0" borderId="0" xfId="5" applyFont="1"/>
    <xf numFmtId="0" fontId="1" fillId="9" borderId="0" xfId="5" applyFill="1"/>
    <xf numFmtId="0" fontId="9" fillId="9" borderId="0" xfId="6" applyFont="1" applyFill="1" applyBorder="1" applyAlignment="1">
      <alignment horizontal="justify" vertical="center" wrapText="1"/>
    </xf>
    <xf numFmtId="0" fontId="10" fillId="9" borderId="0" xfId="6" applyFont="1" applyFill="1" applyBorder="1" applyAlignment="1">
      <alignment horizontal="left" vertical="center" wrapText="1"/>
    </xf>
    <xf numFmtId="0" fontId="11" fillId="9" borderId="0" xfId="7" applyFill="1"/>
    <xf numFmtId="0" fontId="9" fillId="5" borderId="82" xfId="6" applyFont="1" applyFill="1" applyBorder="1" applyAlignment="1">
      <alignment horizontal="center" vertical="center" wrapText="1"/>
    </xf>
    <xf numFmtId="0" fontId="11" fillId="0" borderId="74" xfId="7" applyBorder="1"/>
    <xf numFmtId="0" fontId="11" fillId="9" borderId="0" xfId="7" applyFill="1" applyBorder="1"/>
    <xf numFmtId="3" fontId="11" fillId="0" borderId="0" xfId="7" applyNumberFormat="1" applyBorder="1"/>
    <xf numFmtId="0" fontId="1" fillId="7" borderId="43" xfId="5" applyFont="1" applyFill="1" applyBorder="1" applyAlignment="1">
      <alignment horizontal="right"/>
    </xf>
    <xf numFmtId="0" fontId="1" fillId="0" borderId="53" xfId="5" applyFont="1" applyBorder="1"/>
    <xf numFmtId="0" fontId="1" fillId="0" borderId="22" xfId="5" applyFont="1" applyBorder="1"/>
    <xf numFmtId="0" fontId="1" fillId="0" borderId="78" xfId="5" applyFont="1" applyBorder="1"/>
    <xf numFmtId="4" fontId="11" fillId="9" borderId="0" xfId="7" applyNumberFormat="1" applyFill="1"/>
    <xf numFmtId="0" fontId="1" fillId="8" borderId="67" xfId="5" applyFont="1" applyFill="1" applyBorder="1" applyAlignment="1">
      <alignment horizontal="right"/>
    </xf>
    <xf numFmtId="0" fontId="9" fillId="0" borderId="30" xfId="5" applyFont="1" applyBorder="1"/>
    <xf numFmtId="4" fontId="1" fillId="0" borderId="84" xfId="7" applyNumberFormat="1" applyFont="1" applyBorder="1"/>
    <xf numFmtId="0" fontId="9" fillId="0" borderId="33" xfId="5" applyFont="1" applyBorder="1"/>
    <xf numFmtId="0" fontId="9" fillId="2" borderId="82" xfId="5" applyFont="1" applyFill="1" applyBorder="1" applyAlignment="1">
      <alignment horizontal="right"/>
    </xf>
    <xf numFmtId="4" fontId="9" fillId="2" borderId="85" xfId="8" applyNumberFormat="1" applyFont="1" applyFill="1" applyBorder="1"/>
    <xf numFmtId="0" fontId="12" fillId="9" borderId="0" xfId="7" applyFont="1" applyFill="1"/>
    <xf numFmtId="4" fontId="1" fillId="9" borderId="0" xfId="5" applyNumberFormat="1" applyFill="1"/>
    <xf numFmtId="0" fontId="12" fillId="9" borderId="0" xfId="5" applyFont="1" applyFill="1"/>
    <xf numFmtId="3" fontId="11" fillId="9" borderId="0" xfId="7" applyNumberFormat="1" applyFill="1" applyBorder="1"/>
    <xf numFmtId="4" fontId="1" fillId="9" borderId="0" xfId="5" applyNumberFormat="1" applyFill="1" applyBorder="1"/>
    <xf numFmtId="0" fontId="11" fillId="9" borderId="74" xfId="7" applyFill="1" applyBorder="1"/>
    <xf numFmtId="4" fontId="1" fillId="0" borderId="86" xfId="5" applyNumberFormat="1" applyFont="1" applyBorder="1"/>
    <xf numFmtId="4" fontId="1" fillId="0" borderId="84" xfId="5" applyNumberFormat="1" applyFont="1" applyBorder="1"/>
    <xf numFmtId="4" fontId="1" fillId="0" borderId="87" xfId="7" applyNumberFormat="1" applyFont="1" applyBorder="1"/>
    <xf numFmtId="4" fontId="12" fillId="9" borderId="0" xfId="7" applyNumberFormat="1" applyFont="1" applyFill="1"/>
    <xf numFmtId="0" fontId="11" fillId="9" borderId="0" xfId="5" applyFont="1" applyFill="1"/>
    <xf numFmtId="0" fontId="9" fillId="0" borderId="0" xfId="6" applyFont="1" applyFill="1" applyBorder="1" applyAlignment="1">
      <alignment horizontal="justify" vertical="center" wrapText="1"/>
    </xf>
    <xf numFmtId="0" fontId="1" fillId="0" borderId="71" xfId="5" applyFont="1" applyBorder="1"/>
    <xf numFmtId="4" fontId="11" fillId="0" borderId="0" xfId="7" applyNumberFormat="1" applyFill="1" applyBorder="1"/>
    <xf numFmtId="0" fontId="1" fillId="0" borderId="31" xfId="5" applyFont="1" applyBorder="1"/>
    <xf numFmtId="0" fontId="11" fillId="0" borderId="0" xfId="7" applyNumberFormat="1" applyFill="1" applyBorder="1"/>
    <xf numFmtId="0" fontId="11" fillId="0" borderId="0" xfId="7" applyFont="1" applyBorder="1" applyAlignment="1">
      <alignment horizontal="center" vertical="center"/>
    </xf>
    <xf numFmtId="0" fontId="1" fillId="0" borderId="0" xfId="5" applyFont="1" applyFill="1"/>
    <xf numFmtId="0" fontId="12" fillId="0" borderId="0" xfId="7" applyNumberFormat="1" applyFont="1" applyFill="1" applyBorder="1"/>
    <xf numFmtId="4" fontId="12" fillId="0" borderId="0" xfId="7" applyNumberFormat="1" applyFont="1" applyFill="1" applyBorder="1"/>
    <xf numFmtId="0" fontId="1" fillId="8" borderId="43" xfId="5" applyFont="1" applyFill="1" applyBorder="1" applyAlignment="1">
      <alignment horizontal="right"/>
    </xf>
    <xf numFmtId="4" fontId="1" fillId="0" borderId="0" xfId="5" applyNumberFormat="1" applyFont="1" applyFill="1" applyBorder="1"/>
    <xf numFmtId="0" fontId="1" fillId="0" borderId="0" xfId="5" applyFont="1" applyFill="1" applyBorder="1"/>
    <xf numFmtId="0" fontId="9" fillId="0" borderId="71" xfId="5" applyFont="1" applyBorder="1"/>
    <xf numFmtId="0" fontId="9" fillId="0" borderId="22" xfId="5" applyFont="1" applyBorder="1"/>
    <xf numFmtId="0" fontId="9" fillId="0" borderId="31" xfId="5" applyFont="1" applyBorder="1"/>
    <xf numFmtId="0" fontId="9" fillId="0" borderId="78" xfId="5" applyFont="1" applyBorder="1"/>
    <xf numFmtId="0" fontId="9" fillId="2" borderId="15" xfId="5" applyFont="1" applyFill="1" applyBorder="1" applyAlignment="1">
      <alignment horizontal="right"/>
    </xf>
    <xf numFmtId="0" fontId="11" fillId="0" borderId="0" xfId="5" applyFont="1"/>
    <xf numFmtId="4" fontId="1" fillId="0" borderId="0" xfId="5" applyNumberFormat="1" applyBorder="1"/>
    <xf numFmtId="4" fontId="1" fillId="0" borderId="88" xfId="7" applyNumberFormat="1" applyFont="1" applyBorder="1"/>
    <xf numFmtId="3" fontId="1" fillId="0" borderId="24" xfId="7" applyNumberFormat="1" applyFont="1" applyBorder="1"/>
    <xf numFmtId="3" fontId="1" fillId="0" borderId="29" xfId="7" applyNumberFormat="1" applyFont="1" applyBorder="1"/>
    <xf numFmtId="3" fontId="1" fillId="0" borderId="38" xfId="7" applyNumberFormat="1" applyFont="1" applyBorder="1"/>
    <xf numFmtId="3" fontId="1" fillId="7" borderId="41" xfId="5" applyNumberFormat="1" applyFont="1" applyFill="1" applyBorder="1"/>
    <xf numFmtId="3" fontId="1" fillId="0" borderId="48" xfId="7" applyNumberFormat="1" applyFont="1" applyBorder="1"/>
    <xf numFmtId="3" fontId="1" fillId="0" borderId="26" xfId="5" applyNumberFormat="1" applyFont="1" applyBorder="1"/>
    <xf numFmtId="3" fontId="1" fillId="7" borderId="41" xfId="8" applyNumberFormat="1" applyFont="1" applyFill="1" applyBorder="1"/>
    <xf numFmtId="3" fontId="1" fillId="0" borderId="45" xfId="8" applyNumberFormat="1" applyFont="1" applyBorder="1"/>
    <xf numFmtId="3" fontId="1" fillId="0" borderId="26" xfId="8" applyNumberFormat="1" applyFont="1" applyBorder="1"/>
    <xf numFmtId="3" fontId="1" fillId="0" borderId="56" xfId="7" applyNumberFormat="1" applyFont="1" applyBorder="1"/>
    <xf numFmtId="3" fontId="1" fillId="0" borderId="58" xfId="8" applyNumberFormat="1" applyFont="1" applyBorder="1"/>
    <xf numFmtId="3" fontId="9" fillId="8" borderId="41" xfId="8" applyNumberFormat="1" applyFont="1" applyFill="1" applyBorder="1"/>
    <xf numFmtId="3" fontId="1" fillId="0" borderId="65" xfId="7" applyNumberFormat="1" applyFont="1" applyBorder="1"/>
    <xf numFmtId="3" fontId="9" fillId="8" borderId="66" xfId="8" applyNumberFormat="1" applyFont="1" applyFill="1" applyBorder="1"/>
    <xf numFmtId="3" fontId="1" fillId="0" borderId="20" xfId="8" applyNumberFormat="1" applyFont="1" applyBorder="1"/>
    <xf numFmtId="3" fontId="1" fillId="0" borderId="33" xfId="8" applyNumberFormat="1" applyFont="1" applyBorder="1"/>
    <xf numFmtId="3" fontId="9" fillId="2" borderId="82" xfId="8" applyNumberFormat="1" applyFont="1" applyFill="1" applyBorder="1"/>
    <xf numFmtId="0" fontId="11" fillId="0" borderId="0" xfId="7" applyFont="1" applyFill="1"/>
    <xf numFmtId="4" fontId="1" fillId="0" borderId="68" xfId="7" applyNumberFormat="1" applyFont="1" applyBorder="1"/>
    <xf numFmtId="4" fontId="1" fillId="0" borderId="89" xfId="7" applyNumberFormat="1" applyFont="1" applyBorder="1"/>
    <xf numFmtId="4" fontId="1" fillId="0" borderId="90" xfId="7" applyNumberFormat="1" applyFont="1" applyBorder="1"/>
    <xf numFmtId="3" fontId="1" fillId="0" borderId="91" xfId="7" applyNumberFormat="1" applyFont="1" applyBorder="1"/>
    <xf numFmtId="4" fontId="1" fillId="0" borderId="74" xfId="7" applyNumberFormat="1" applyFont="1" applyBorder="1"/>
    <xf numFmtId="4" fontId="1" fillId="0" borderId="92" xfId="7" applyNumberFormat="1" applyFont="1" applyBorder="1"/>
    <xf numFmtId="3" fontId="1" fillId="0" borderId="37" xfId="7" applyNumberFormat="1" applyFont="1" applyBorder="1"/>
    <xf numFmtId="4" fontId="1" fillId="0" borderId="93" xfId="7" applyNumberFormat="1" applyFont="1" applyBorder="1"/>
    <xf numFmtId="4" fontId="1" fillId="0" borderId="67" xfId="7" applyNumberFormat="1" applyFont="1" applyBorder="1"/>
    <xf numFmtId="3" fontId="1" fillId="0" borderId="94" xfId="7" applyNumberFormat="1" applyFont="1" applyBorder="1"/>
    <xf numFmtId="4" fontId="1" fillId="0" borderId="36" xfId="5" applyNumberFormat="1" applyFont="1" applyBorder="1"/>
    <xf numFmtId="3" fontId="1" fillId="0" borderId="30" xfId="8" applyNumberFormat="1" applyFont="1" applyBorder="1"/>
    <xf numFmtId="4" fontId="1" fillId="0" borderId="95" xfId="7" applyNumberFormat="1" applyFont="1" applyBorder="1"/>
    <xf numFmtId="4" fontId="1" fillId="0" borderId="53" xfId="7" applyNumberFormat="1" applyFont="1" applyBorder="1"/>
    <xf numFmtId="0" fontId="9" fillId="0" borderId="0" xfId="6" applyFont="1" applyFill="1" applyBorder="1" applyAlignment="1">
      <alignment vertical="center" wrapText="1"/>
    </xf>
    <xf numFmtId="4" fontId="1" fillId="0" borderId="98" xfId="7" applyNumberFormat="1" applyFont="1" applyBorder="1"/>
    <xf numFmtId="4" fontId="1" fillId="0" borderId="73" xfId="7" applyNumberFormat="1" applyFont="1" applyBorder="1"/>
    <xf numFmtId="4" fontId="1" fillId="0" borderId="99" xfId="7" applyNumberFormat="1" applyFont="1" applyBorder="1"/>
    <xf numFmtId="4" fontId="1" fillId="0" borderId="25" xfId="7" applyNumberFormat="1" applyFont="1" applyBorder="1"/>
    <xf numFmtId="4" fontId="11" fillId="0" borderId="0" xfId="7" applyNumberFormat="1" applyBorder="1"/>
    <xf numFmtId="4" fontId="1" fillId="7" borderId="100" xfId="5" applyNumberFormat="1" applyFont="1" applyFill="1" applyBorder="1"/>
    <xf numFmtId="4" fontId="1" fillId="7" borderId="101" xfId="5" applyNumberFormat="1" applyFont="1" applyFill="1" applyBorder="1"/>
    <xf numFmtId="4" fontId="1" fillId="0" borderId="102" xfId="7" applyNumberFormat="1" applyFont="1" applyBorder="1"/>
    <xf numFmtId="4" fontId="1" fillId="0" borderId="103" xfId="7" applyNumberFormat="1" applyFont="1" applyBorder="1"/>
    <xf numFmtId="4" fontId="1" fillId="0" borderId="104" xfId="7" applyNumberFormat="1" applyFont="1" applyBorder="1"/>
    <xf numFmtId="4" fontId="1" fillId="0" borderId="105" xfId="7" applyNumberFormat="1" applyFont="1" applyBorder="1"/>
    <xf numFmtId="3" fontId="1" fillId="0" borderId="106" xfId="7" applyNumberFormat="1" applyFont="1" applyBorder="1"/>
    <xf numFmtId="0" fontId="12" fillId="0" borderId="0" xfId="7" applyNumberFormat="1" applyFont="1" applyBorder="1"/>
    <xf numFmtId="4" fontId="12" fillId="0" borderId="0" xfId="7" applyNumberFormat="1" applyFont="1" applyBorder="1"/>
    <xf numFmtId="4" fontId="1" fillId="0" borderId="107" xfId="5" applyNumberFormat="1" applyFont="1" applyBorder="1"/>
    <xf numFmtId="4" fontId="1" fillId="0" borderId="0" xfId="5" applyNumberFormat="1" applyFont="1" applyBorder="1"/>
    <xf numFmtId="4" fontId="9" fillId="8" borderId="101" xfId="5" applyNumberFormat="1" applyFont="1" applyFill="1" applyBorder="1"/>
    <xf numFmtId="4" fontId="1" fillId="0" borderId="108" xfId="7" applyNumberFormat="1" applyFont="1" applyBorder="1"/>
    <xf numFmtId="0" fontId="1" fillId="0" borderId="0" xfId="5" applyFont="1" applyBorder="1"/>
    <xf numFmtId="4" fontId="1" fillId="0" borderId="109" xfId="7" applyNumberFormat="1" applyFont="1" applyBorder="1"/>
    <xf numFmtId="4" fontId="9" fillId="8" borderId="44" xfId="5" applyNumberFormat="1" applyFont="1" applyFill="1" applyBorder="1"/>
    <xf numFmtId="4" fontId="1" fillId="0" borderId="110" xfId="9" applyNumberFormat="1" applyBorder="1"/>
    <xf numFmtId="4" fontId="1" fillId="0" borderId="72" xfId="9" applyNumberFormat="1" applyBorder="1"/>
    <xf numFmtId="4" fontId="1" fillId="0" borderId="71" xfId="9" applyNumberFormat="1" applyBorder="1"/>
    <xf numFmtId="3" fontId="1" fillId="0" borderId="20" xfId="9" applyNumberFormat="1" applyBorder="1"/>
    <xf numFmtId="4" fontId="1" fillId="0" borderId="111" xfId="9" applyNumberFormat="1" applyBorder="1"/>
    <xf numFmtId="4" fontId="1" fillId="0" borderId="49" xfId="9" applyNumberFormat="1" applyBorder="1"/>
    <xf numFmtId="4" fontId="1" fillId="0" borderId="22" xfId="9" applyNumberFormat="1" applyBorder="1"/>
    <xf numFmtId="3" fontId="1" fillId="0" borderId="26" xfId="9" applyNumberFormat="1" applyBorder="1"/>
    <xf numFmtId="4" fontId="1" fillId="0" borderId="112" xfId="9" applyNumberFormat="1" applyBorder="1"/>
    <xf numFmtId="4" fontId="1" fillId="0" borderId="79" xfId="9" applyNumberFormat="1" applyBorder="1"/>
    <xf numFmtId="4" fontId="1" fillId="0" borderId="31" xfId="9" applyNumberFormat="1" applyBorder="1"/>
    <xf numFmtId="3" fontId="1" fillId="0" borderId="30" xfId="9" applyNumberFormat="1" applyBorder="1"/>
    <xf numFmtId="4" fontId="1" fillId="0" borderId="113" xfId="9" applyNumberFormat="1" applyBorder="1"/>
    <xf numFmtId="4" fontId="1" fillId="0" borderId="95" xfId="9" applyNumberFormat="1" applyBorder="1"/>
    <xf numFmtId="4" fontId="1" fillId="0" borderId="78" xfId="9" applyNumberFormat="1" applyBorder="1"/>
    <xf numFmtId="3" fontId="1" fillId="0" borderId="33" xfId="9" applyNumberFormat="1" applyBorder="1"/>
    <xf numFmtId="4" fontId="1" fillId="7" borderId="100" xfId="5" applyNumberFormat="1" applyFill="1" applyBorder="1"/>
    <xf numFmtId="4" fontId="1" fillId="7" borderId="101" xfId="5" applyNumberFormat="1" applyFill="1" applyBorder="1"/>
    <xf numFmtId="4" fontId="1" fillId="7" borderId="43" xfId="5" applyNumberFormat="1" applyFill="1" applyBorder="1"/>
    <xf numFmtId="3" fontId="1" fillId="7" borderId="41" xfId="5" applyNumberFormat="1" applyFill="1" applyBorder="1"/>
    <xf numFmtId="4" fontId="1" fillId="0" borderId="114" xfId="9" applyNumberFormat="1" applyBorder="1"/>
    <xf numFmtId="4" fontId="1" fillId="0" borderId="107" xfId="9" applyNumberFormat="1" applyBorder="1"/>
    <xf numFmtId="4" fontId="1" fillId="0" borderId="53" xfId="9" applyNumberFormat="1" applyBorder="1"/>
    <xf numFmtId="3" fontId="1" fillId="0" borderId="45" xfId="9" applyNumberFormat="1" applyBorder="1"/>
    <xf numFmtId="4" fontId="1" fillId="0" borderId="113" xfId="9" applyNumberFormat="1" applyFont="1" applyBorder="1"/>
    <xf numFmtId="4" fontId="1" fillId="0" borderId="95" xfId="9" applyNumberFormat="1" applyFont="1" applyBorder="1"/>
    <xf numFmtId="4" fontId="1" fillId="0" borderId="78" xfId="9" applyNumberFormat="1" applyFont="1" applyBorder="1"/>
    <xf numFmtId="3" fontId="1" fillId="0" borderId="33" xfId="9" applyNumberFormat="1" applyFont="1" applyBorder="1"/>
    <xf numFmtId="4" fontId="1" fillId="0" borderId="114" xfId="5" applyNumberFormat="1" applyFont="1" applyBorder="1"/>
    <xf numFmtId="4" fontId="1" fillId="0" borderId="95" xfId="8" applyNumberFormat="1" applyFont="1" applyBorder="1"/>
    <xf numFmtId="4" fontId="1" fillId="0" borderId="78" xfId="8" applyNumberFormat="1" applyFont="1" applyBorder="1"/>
    <xf numFmtId="4" fontId="1" fillId="0" borderId="52" xfId="9" applyNumberFormat="1" applyFont="1" applyBorder="1"/>
    <xf numFmtId="4" fontId="1" fillId="0" borderId="107" xfId="9" applyNumberFormat="1" applyFont="1" applyBorder="1"/>
    <xf numFmtId="4" fontId="1" fillId="0" borderId="53" xfId="9" applyNumberFormat="1" applyFont="1" applyBorder="1"/>
    <xf numFmtId="3" fontId="1" fillId="0" borderId="45" xfId="9" applyNumberFormat="1" applyFont="1" applyBorder="1"/>
    <xf numFmtId="4" fontId="1" fillId="0" borderId="57" xfId="9" applyNumberFormat="1" applyFont="1" applyBorder="1"/>
    <xf numFmtId="4" fontId="1" fillId="0" borderId="54" xfId="5" applyNumberFormat="1" applyBorder="1"/>
    <xf numFmtId="4" fontId="1" fillId="0" borderId="49" xfId="5" applyNumberFormat="1" applyBorder="1"/>
    <xf numFmtId="4" fontId="1" fillId="0" borderId="22" xfId="5" applyNumberFormat="1" applyBorder="1"/>
    <xf numFmtId="3" fontId="1" fillId="0" borderId="26" xfId="8" applyNumberFormat="1" applyBorder="1"/>
    <xf numFmtId="4" fontId="1" fillId="0" borderId="77" xfId="5" applyNumberFormat="1" applyBorder="1"/>
    <xf numFmtId="4" fontId="1" fillId="0" borderId="79" xfId="5" applyNumberFormat="1" applyBorder="1"/>
    <xf numFmtId="4" fontId="1" fillId="0" borderId="31" xfId="5" applyNumberFormat="1" applyBorder="1"/>
    <xf numFmtId="3" fontId="1" fillId="0" borderId="30" xfId="8" applyNumberFormat="1" applyBorder="1"/>
    <xf numFmtId="4" fontId="9" fillId="2" borderId="15" xfId="8" applyNumberFormat="1" applyFont="1" applyFill="1" applyBorder="1"/>
    <xf numFmtId="0" fontId="1" fillId="0" borderId="0" xfId="10" applyFill="1"/>
    <xf numFmtId="0" fontId="1" fillId="0" borderId="0" xfId="10" applyFill="1" applyAlignment="1"/>
    <xf numFmtId="0" fontId="9" fillId="0" borderId="0" xfId="11" applyFont="1" applyFill="1" applyBorder="1" applyAlignment="1">
      <alignment horizontal="justify" vertical="center" wrapText="1"/>
    </xf>
    <xf numFmtId="0" fontId="10" fillId="0" borderId="0" xfId="11" applyFont="1" applyFill="1" applyBorder="1" applyAlignment="1">
      <alignment horizontal="left" vertical="center" wrapText="1"/>
    </xf>
    <xf numFmtId="0" fontId="1" fillId="0" borderId="0" xfId="10"/>
    <xf numFmtId="0" fontId="9" fillId="5" borderId="82" xfId="11" applyFont="1" applyFill="1" applyBorder="1" applyAlignment="1">
      <alignment horizontal="center" vertical="center" wrapText="1"/>
    </xf>
    <xf numFmtId="0" fontId="1" fillId="0" borderId="20" xfId="10" applyFont="1" applyBorder="1"/>
    <xf numFmtId="4" fontId="1" fillId="0" borderId="110" xfId="12" applyNumberFormat="1" applyBorder="1"/>
    <xf numFmtId="4" fontId="1" fillId="0" borderId="72" xfId="12" applyNumberFormat="1" applyBorder="1"/>
    <xf numFmtId="4" fontId="1" fillId="0" borderId="71" xfId="12" applyNumberFormat="1" applyBorder="1"/>
    <xf numFmtId="3" fontId="1" fillId="0" borderId="20" xfId="12" applyNumberFormat="1" applyBorder="1"/>
    <xf numFmtId="0" fontId="1" fillId="0" borderId="0" xfId="10" applyBorder="1"/>
    <xf numFmtId="0" fontId="1" fillId="0" borderId="26" xfId="10" applyFont="1" applyBorder="1"/>
    <xf numFmtId="4" fontId="1" fillId="0" borderId="111" xfId="12" applyNumberFormat="1" applyBorder="1"/>
    <xf numFmtId="4" fontId="1" fillId="0" borderId="49" xfId="12" applyNumberFormat="1" applyBorder="1"/>
    <xf numFmtId="4" fontId="1" fillId="0" borderId="22" xfId="12" applyNumberFormat="1" applyBorder="1"/>
    <xf numFmtId="3" fontId="1" fillId="0" borderId="26" xfId="12" applyNumberFormat="1" applyBorder="1"/>
    <xf numFmtId="0" fontId="1" fillId="0" borderId="0" xfId="10" applyFill="1" applyBorder="1"/>
    <xf numFmtId="0" fontId="1" fillId="0" borderId="33" xfId="10" applyFont="1" applyBorder="1"/>
    <xf numFmtId="4" fontId="1" fillId="0" borderId="113" xfId="12" applyNumberFormat="1" applyBorder="1"/>
    <xf numFmtId="4" fontId="1" fillId="0" borderId="95" xfId="12" applyNumberFormat="1" applyBorder="1"/>
    <xf numFmtId="4" fontId="1" fillId="0" borderId="78" xfId="12" applyNumberFormat="1" applyBorder="1"/>
    <xf numFmtId="3" fontId="1" fillId="0" borderId="33" xfId="12" applyNumberFormat="1" applyBorder="1"/>
    <xf numFmtId="0" fontId="1" fillId="7" borderId="41" xfId="10" applyFont="1" applyFill="1" applyBorder="1" applyAlignment="1">
      <alignment horizontal="right"/>
    </xf>
    <xf numFmtId="4" fontId="1" fillId="7" borderId="100" xfId="10" applyNumberFormat="1" applyFill="1" applyBorder="1"/>
    <xf numFmtId="4" fontId="1" fillId="7" borderId="101" xfId="10" applyNumberFormat="1" applyFill="1" applyBorder="1"/>
    <xf numFmtId="4" fontId="1" fillId="7" borderId="43" xfId="10" applyNumberFormat="1" applyFill="1" applyBorder="1"/>
    <xf numFmtId="3" fontId="1" fillId="7" borderId="41" xfId="10" applyNumberFormat="1" applyFill="1" applyBorder="1"/>
    <xf numFmtId="0" fontId="1" fillId="0" borderId="45" xfId="10" applyFont="1" applyBorder="1"/>
    <xf numFmtId="4" fontId="1" fillId="0" borderId="114" xfId="12" applyNumberFormat="1" applyBorder="1"/>
    <xf numFmtId="4" fontId="1" fillId="0" borderId="107" xfId="12" applyNumberFormat="1" applyBorder="1"/>
    <xf numFmtId="4" fontId="1" fillId="0" borderId="53" xfId="12" applyNumberFormat="1" applyBorder="1"/>
    <xf numFmtId="3" fontId="1" fillId="0" borderId="45" xfId="12" applyNumberFormat="1" applyBorder="1"/>
    <xf numFmtId="0" fontId="1" fillId="7" borderId="41" xfId="13" applyFont="1" applyFill="1" applyBorder="1" applyAlignment="1">
      <alignment horizontal="right"/>
    </xf>
    <xf numFmtId="4" fontId="1" fillId="7" borderId="100" xfId="10" applyNumberFormat="1" applyFont="1" applyFill="1" applyBorder="1"/>
    <xf numFmtId="4" fontId="1" fillId="7" borderId="101" xfId="10" applyNumberFormat="1" applyFont="1" applyFill="1" applyBorder="1"/>
    <xf numFmtId="4" fontId="1" fillId="7" borderId="43" xfId="10" applyNumberFormat="1" applyFont="1" applyFill="1" applyBorder="1"/>
    <xf numFmtId="3" fontId="1" fillId="7" borderId="41" xfId="14" applyNumberFormat="1" applyFont="1" applyFill="1" applyBorder="1"/>
    <xf numFmtId="0" fontId="1" fillId="0" borderId="0" xfId="10" applyFont="1" applyFill="1"/>
    <xf numFmtId="4" fontId="1" fillId="0" borderId="114" xfId="10" applyNumberFormat="1" applyFont="1" applyBorder="1"/>
    <xf numFmtId="4" fontId="1" fillId="0" borderId="107" xfId="10" applyNumberFormat="1" applyFont="1" applyBorder="1"/>
    <xf numFmtId="4" fontId="1" fillId="0" borderId="53" xfId="10" applyNumberFormat="1" applyFont="1" applyBorder="1"/>
    <xf numFmtId="3" fontId="1" fillId="0" borderId="45" xfId="14" applyNumberFormat="1" applyFont="1" applyBorder="1"/>
    <xf numFmtId="4" fontId="1" fillId="0" borderId="111" xfId="10" applyNumberFormat="1" applyFont="1" applyBorder="1"/>
    <xf numFmtId="4" fontId="1" fillId="0" borderId="49" xfId="10" applyNumberFormat="1" applyFont="1" applyBorder="1"/>
    <xf numFmtId="4" fontId="1" fillId="0" borderId="22" xfId="10" applyNumberFormat="1" applyFont="1" applyBorder="1"/>
    <xf numFmtId="3" fontId="1" fillId="0" borderId="26" xfId="14" applyNumberFormat="1" applyFont="1" applyBorder="1"/>
    <xf numFmtId="0" fontId="1" fillId="0" borderId="22" xfId="10" applyFont="1" applyBorder="1"/>
    <xf numFmtId="4" fontId="1" fillId="0" borderId="54" xfId="10" applyNumberFormat="1" applyFont="1" applyBorder="1"/>
    <xf numFmtId="0" fontId="1" fillId="0" borderId="78" xfId="10" applyFont="1" applyBorder="1"/>
    <xf numFmtId="4" fontId="1" fillId="0" borderId="57" xfId="14" applyNumberFormat="1" applyFont="1" applyBorder="1"/>
    <xf numFmtId="4" fontId="1" fillId="0" borderId="95" xfId="14" applyNumberFormat="1" applyFont="1" applyBorder="1"/>
    <xf numFmtId="4" fontId="1" fillId="0" borderId="78" xfId="14" applyNumberFormat="1" applyFont="1" applyBorder="1"/>
    <xf numFmtId="3" fontId="1" fillId="0" borderId="33" xfId="14" applyNumberFormat="1" applyFont="1" applyBorder="1"/>
    <xf numFmtId="0" fontId="1" fillId="8" borderId="43" xfId="10" applyFont="1" applyFill="1" applyBorder="1" applyAlignment="1">
      <alignment horizontal="right"/>
    </xf>
    <xf numFmtId="4" fontId="9" fillId="8" borderId="42" xfId="10" applyNumberFormat="1" applyFont="1" applyFill="1" applyBorder="1"/>
    <xf numFmtId="4" fontId="9" fillId="8" borderId="101" xfId="10" applyNumberFormat="1" applyFont="1" applyFill="1" applyBorder="1"/>
    <xf numFmtId="4" fontId="9" fillId="8" borderId="43" xfId="10" applyNumberFormat="1" applyFont="1" applyFill="1" applyBorder="1"/>
    <xf numFmtId="3" fontId="9" fillId="8" borderId="41" xfId="14" applyNumberFormat="1" applyFont="1" applyFill="1" applyBorder="1"/>
    <xf numFmtId="0" fontId="1" fillId="0" borderId="53" xfId="10" applyFont="1" applyBorder="1"/>
    <xf numFmtId="4" fontId="1" fillId="0" borderId="52" xfId="12" applyNumberFormat="1" applyFont="1" applyBorder="1"/>
    <xf numFmtId="4" fontId="1" fillId="0" borderId="107" xfId="12" applyNumberFormat="1" applyFont="1" applyBorder="1"/>
    <xf numFmtId="4" fontId="1" fillId="0" borderId="53" xfId="12" applyNumberFormat="1" applyFont="1" applyBorder="1"/>
    <xf numFmtId="3" fontId="1" fillId="0" borderId="45" xfId="12" applyNumberFormat="1" applyFont="1" applyBorder="1"/>
    <xf numFmtId="0" fontId="1" fillId="0" borderId="0" xfId="10" applyFont="1" applyBorder="1"/>
    <xf numFmtId="4" fontId="1" fillId="0" borderId="57" xfId="12" applyNumberFormat="1" applyFont="1" applyBorder="1"/>
    <xf numFmtId="4" fontId="1" fillId="0" borderId="95" xfId="12" applyNumberFormat="1" applyFont="1" applyBorder="1"/>
    <xf numFmtId="4" fontId="1" fillId="0" borderId="78" xfId="12" applyNumberFormat="1" applyFont="1" applyBorder="1"/>
    <xf numFmtId="3" fontId="1" fillId="0" borderId="33" xfId="12" applyNumberFormat="1" applyFont="1" applyBorder="1"/>
    <xf numFmtId="0" fontId="1" fillId="8" borderId="67" xfId="10" applyFont="1" applyFill="1" applyBorder="1" applyAlignment="1">
      <alignment horizontal="right"/>
    </xf>
    <xf numFmtId="4" fontId="9" fillId="8" borderId="61" xfId="10" applyNumberFormat="1" applyFont="1" applyFill="1" applyBorder="1"/>
    <xf numFmtId="4" fontId="9" fillId="8" borderId="44" xfId="10" applyNumberFormat="1" applyFont="1" applyFill="1" applyBorder="1"/>
    <xf numFmtId="4" fontId="9" fillId="8" borderId="67" xfId="10" applyNumberFormat="1" applyFont="1" applyFill="1" applyBorder="1"/>
    <xf numFmtId="3" fontId="9" fillId="8" borderId="66" xfId="14" applyNumberFormat="1" applyFont="1" applyFill="1" applyBorder="1"/>
    <xf numFmtId="0" fontId="9" fillId="0" borderId="71" xfId="10" applyFont="1" applyBorder="1"/>
    <xf numFmtId="4" fontId="1" fillId="0" borderId="70" xfId="10" applyNumberFormat="1" applyFont="1" applyBorder="1"/>
    <xf numFmtId="4" fontId="1" fillId="0" borderId="72" xfId="10" applyNumberFormat="1" applyFont="1" applyBorder="1"/>
    <xf numFmtId="4" fontId="1" fillId="0" borderId="71" xfId="10" applyNumberFormat="1" applyFont="1" applyBorder="1"/>
    <xf numFmtId="3" fontId="1" fillId="0" borderId="20" xfId="14" applyNumberFormat="1" applyFont="1" applyBorder="1"/>
    <xf numFmtId="0" fontId="9" fillId="0" borderId="22" xfId="10" applyFont="1" applyBorder="1"/>
    <xf numFmtId="0" fontId="1" fillId="0" borderId="0" xfId="10" applyFont="1"/>
    <xf numFmtId="0" fontId="9" fillId="0" borderId="31" xfId="10" applyFont="1" applyBorder="1"/>
    <xf numFmtId="4" fontId="1" fillId="0" borderId="77" xfId="10" applyNumberFormat="1" applyFont="1" applyBorder="1"/>
    <xf numFmtId="4" fontId="1" fillId="0" borderId="79" xfId="10" applyNumberFormat="1" applyFont="1" applyBorder="1"/>
    <xf numFmtId="4" fontId="1" fillId="0" borderId="31" xfId="10" applyNumberFormat="1" applyFont="1" applyBorder="1"/>
    <xf numFmtId="3" fontId="1" fillId="0" borderId="30" xfId="14" applyNumberFormat="1" applyFont="1" applyBorder="1"/>
    <xf numFmtId="0" fontId="9" fillId="2" borderId="15" xfId="10" applyFont="1" applyFill="1" applyBorder="1" applyAlignment="1">
      <alignment horizontal="right"/>
    </xf>
    <xf numFmtId="4" fontId="9" fillId="2" borderId="13" xfId="14" applyNumberFormat="1" applyFont="1" applyFill="1" applyBorder="1"/>
    <xf numFmtId="4" fontId="9" fillId="2" borderId="14" xfId="14" applyNumberFormat="1" applyFont="1" applyFill="1" applyBorder="1"/>
    <xf numFmtId="4" fontId="9" fillId="2" borderId="15" xfId="14" applyNumberFormat="1" applyFont="1" applyFill="1" applyBorder="1"/>
    <xf numFmtId="3" fontId="9" fillId="2" borderId="82" xfId="14" applyNumberFormat="1" applyFont="1" applyFill="1" applyBorder="1"/>
    <xf numFmtId="0" fontId="1" fillId="0" borderId="115" xfId="10" applyFill="1" applyBorder="1"/>
    <xf numFmtId="0" fontId="11" fillId="0" borderId="0" xfId="10" applyFont="1" applyFill="1"/>
    <xf numFmtId="0" fontId="11" fillId="0" borderId="0" xfId="10" applyFont="1"/>
    <xf numFmtId="0" fontId="1" fillId="0" borderId="0" xfId="15" applyFill="1"/>
    <xf numFmtId="0" fontId="1" fillId="0" borderId="0" xfId="15" applyFill="1" applyAlignment="1"/>
    <xf numFmtId="0" fontId="9" fillId="0" borderId="0" xfId="16" applyFont="1" applyFill="1" applyBorder="1" applyAlignment="1">
      <alignment horizontal="justify" vertical="center" wrapText="1"/>
    </xf>
    <xf numFmtId="0" fontId="10" fillId="0" borderId="0" xfId="16" applyFont="1" applyFill="1" applyBorder="1" applyAlignment="1">
      <alignment horizontal="left" vertical="center" wrapText="1"/>
    </xf>
    <xf numFmtId="0" fontId="1" fillId="0" borderId="0" xfId="15"/>
    <xf numFmtId="0" fontId="9" fillId="5" borderId="82" xfId="16" applyFont="1" applyFill="1" applyBorder="1" applyAlignment="1">
      <alignment horizontal="center" vertical="center" wrapText="1"/>
    </xf>
    <xf numFmtId="0" fontId="1" fillId="0" borderId="71" xfId="15" applyFont="1" applyBorder="1"/>
    <xf numFmtId="4" fontId="1" fillId="0" borderId="70" xfId="17" applyNumberFormat="1" applyBorder="1"/>
    <xf numFmtId="4" fontId="1" fillId="0" borderId="72" xfId="17" applyNumberFormat="1" applyBorder="1"/>
    <xf numFmtId="4" fontId="1" fillId="0" borderId="71" xfId="17" applyNumberFormat="1" applyBorder="1"/>
    <xf numFmtId="3" fontId="1" fillId="0" borderId="20" xfId="17" applyNumberFormat="1" applyBorder="1"/>
    <xf numFmtId="0" fontId="1" fillId="0" borderId="0" xfId="15" applyBorder="1"/>
    <xf numFmtId="0" fontId="1" fillId="0" borderId="22" xfId="15" applyFont="1" applyBorder="1"/>
    <xf numFmtId="4" fontId="1" fillId="0" borderId="54" xfId="17" applyNumberFormat="1" applyBorder="1"/>
    <xf numFmtId="4" fontId="1" fillId="0" borderId="49" xfId="17" applyNumberFormat="1" applyBorder="1"/>
    <xf numFmtId="4" fontId="1" fillId="0" borderId="22" xfId="17" applyNumberFormat="1" applyBorder="1"/>
    <xf numFmtId="3" fontId="1" fillId="0" borderId="26" xfId="17" applyNumberFormat="1" applyBorder="1"/>
    <xf numFmtId="0" fontId="1" fillId="0" borderId="0" xfId="15" applyFill="1" applyBorder="1"/>
    <xf numFmtId="0" fontId="1" fillId="0" borderId="78" xfId="15" applyFont="1" applyBorder="1"/>
    <xf numFmtId="4" fontId="1" fillId="0" borderId="57" xfId="17" applyNumberFormat="1" applyBorder="1"/>
    <xf numFmtId="4" fontId="1" fillId="0" borderId="95" xfId="17" applyNumberFormat="1" applyBorder="1"/>
    <xf numFmtId="4" fontId="1" fillId="0" borderId="78" xfId="17" applyNumberFormat="1" applyBorder="1"/>
    <xf numFmtId="3" fontId="1" fillId="0" borderId="33" xfId="17" applyNumberFormat="1" applyBorder="1"/>
    <xf numFmtId="0" fontId="1" fillId="7" borderId="43" xfId="15" applyFont="1" applyFill="1" applyBorder="1" applyAlignment="1">
      <alignment horizontal="right"/>
    </xf>
    <xf numFmtId="4" fontId="1" fillId="7" borderId="42" xfId="15" applyNumberFormat="1" applyFill="1" applyBorder="1"/>
    <xf numFmtId="4" fontId="1" fillId="7" borderId="101" xfId="15" applyNumberFormat="1" applyFill="1" applyBorder="1"/>
    <xf numFmtId="4" fontId="1" fillId="7" borderId="43" xfId="15" applyNumberFormat="1" applyFill="1" applyBorder="1"/>
    <xf numFmtId="3" fontId="1" fillId="7" borderId="41" xfId="15" applyNumberFormat="1" applyFill="1" applyBorder="1"/>
    <xf numFmtId="0" fontId="1" fillId="0" borderId="53" xfId="15" applyFont="1" applyBorder="1"/>
    <xf numFmtId="4" fontId="1" fillId="0" borderId="52" xfId="17" applyNumberFormat="1" applyBorder="1"/>
    <xf numFmtId="4" fontId="1" fillId="0" borderId="107" xfId="17" applyNumberFormat="1" applyBorder="1"/>
    <xf numFmtId="4" fontId="1" fillId="0" borderId="53" xfId="17" applyNumberFormat="1" applyBorder="1"/>
    <xf numFmtId="3" fontId="1" fillId="0" borderId="45" xfId="17" applyNumberFormat="1" applyBorder="1"/>
    <xf numFmtId="4" fontId="1" fillId="7" borderId="42" xfId="15" applyNumberFormat="1" applyFont="1" applyFill="1" applyBorder="1"/>
    <xf numFmtId="4" fontId="1" fillId="7" borderId="101" xfId="15" applyNumberFormat="1" applyFont="1" applyFill="1" applyBorder="1"/>
    <xf numFmtId="4" fontId="1" fillId="7" borderId="43" xfId="15" applyNumberFormat="1" applyFont="1" applyFill="1" applyBorder="1"/>
    <xf numFmtId="3" fontId="1" fillId="7" borderId="41" xfId="18" applyNumberFormat="1" applyFont="1" applyFill="1" applyBorder="1"/>
    <xf numFmtId="0" fontId="1" fillId="0" borderId="0" xfId="15" applyFont="1" applyFill="1"/>
    <xf numFmtId="0" fontId="1" fillId="0" borderId="0" xfId="15" applyFont="1"/>
    <xf numFmtId="4" fontId="1" fillId="0" borderId="52" xfId="15" applyNumberFormat="1" applyFont="1" applyBorder="1"/>
    <xf numFmtId="4" fontId="1" fillId="0" borderId="107" xfId="15" applyNumberFormat="1" applyFont="1" applyBorder="1"/>
    <xf numFmtId="4" fontId="1" fillId="0" borderId="53" xfId="15" applyNumberFormat="1" applyFont="1" applyBorder="1"/>
    <xf numFmtId="3" fontId="1" fillId="0" borderId="45" xfId="18" applyNumberFormat="1" applyFont="1" applyBorder="1"/>
    <xf numFmtId="4" fontId="1" fillId="0" borderId="54" xfId="15" applyNumberFormat="1" applyFont="1" applyBorder="1"/>
    <xf numFmtId="4" fontId="1" fillId="0" borderId="49" xfId="15" applyNumberFormat="1" applyFont="1" applyBorder="1"/>
    <xf numFmtId="4" fontId="1" fillId="0" borderId="22" xfId="15" applyNumberFormat="1" applyFont="1" applyBorder="1"/>
    <xf numFmtId="3" fontId="1" fillId="0" borderId="26" xfId="18" applyNumberFormat="1" applyFont="1" applyBorder="1"/>
    <xf numFmtId="4" fontId="1" fillId="0" borderId="57" xfId="18" applyNumberFormat="1" applyFont="1" applyBorder="1"/>
    <xf numFmtId="4" fontId="1" fillId="0" borderId="95" xfId="18" applyNumberFormat="1" applyFont="1" applyBorder="1"/>
    <xf numFmtId="4" fontId="1" fillId="0" borderId="78" xfId="18" applyNumberFormat="1" applyFont="1" applyBorder="1"/>
    <xf numFmtId="3" fontId="1" fillId="0" borderId="33" xfId="18" applyNumberFormat="1" applyFont="1" applyBorder="1"/>
    <xf numFmtId="0" fontId="1" fillId="0" borderId="0" xfId="15" applyFont="1" applyFill="1" applyBorder="1"/>
    <xf numFmtId="0" fontId="1" fillId="8" borderId="43" xfId="15" applyFont="1" applyFill="1" applyBorder="1" applyAlignment="1">
      <alignment horizontal="right"/>
    </xf>
    <xf numFmtId="4" fontId="9" fillId="8" borderId="42" xfId="15" applyNumberFormat="1" applyFont="1" applyFill="1" applyBorder="1"/>
    <xf numFmtId="4" fontId="9" fillId="8" borderId="101" xfId="15" applyNumberFormat="1" applyFont="1" applyFill="1" applyBorder="1"/>
    <xf numFmtId="4" fontId="9" fillId="8" borderId="43" xfId="15" applyNumberFormat="1" applyFont="1" applyFill="1" applyBorder="1"/>
    <xf numFmtId="3" fontId="9" fillId="8" borderId="41" xfId="18" applyNumberFormat="1" applyFont="1" applyFill="1" applyBorder="1"/>
    <xf numFmtId="4" fontId="1" fillId="0" borderId="52" xfId="17" applyNumberFormat="1" applyFont="1" applyBorder="1"/>
    <xf numFmtId="4" fontId="1" fillId="0" borderId="107" xfId="17" applyNumberFormat="1" applyFont="1" applyBorder="1"/>
    <xf numFmtId="4" fontId="1" fillId="0" borderId="53" xfId="17" applyNumberFormat="1" applyFont="1" applyBorder="1"/>
    <xf numFmtId="3" fontId="1" fillId="0" borderId="45" xfId="17" applyNumberFormat="1" applyFont="1" applyBorder="1"/>
    <xf numFmtId="4" fontId="1" fillId="0" borderId="57" xfId="17" applyNumberFormat="1" applyFont="1" applyBorder="1"/>
    <xf numFmtId="4" fontId="1" fillId="0" borderId="95" xfId="17" applyNumberFormat="1" applyFont="1" applyBorder="1"/>
    <xf numFmtId="4" fontId="1" fillId="0" borderId="78" xfId="17" applyNumberFormat="1" applyFont="1" applyBorder="1"/>
    <xf numFmtId="3" fontId="1" fillId="0" borderId="33" xfId="17" applyNumberFormat="1" applyFont="1" applyBorder="1"/>
    <xf numFmtId="0" fontId="1" fillId="8" borderId="67" xfId="15" applyFont="1" applyFill="1" applyBorder="1" applyAlignment="1">
      <alignment horizontal="right"/>
    </xf>
    <xf numFmtId="4" fontId="9" fillId="8" borderId="61" xfId="15" applyNumberFormat="1" applyFont="1" applyFill="1" applyBorder="1"/>
    <xf numFmtId="4" fontId="9" fillId="8" borderId="44" xfId="15" applyNumberFormat="1" applyFont="1" applyFill="1" applyBorder="1"/>
    <xf numFmtId="4" fontId="9" fillId="8" borderId="67" xfId="15" applyNumberFormat="1" applyFont="1" applyFill="1" applyBorder="1"/>
    <xf numFmtId="3" fontId="9" fillId="8" borderId="66" xfId="18" applyNumberFormat="1" applyFont="1" applyFill="1" applyBorder="1"/>
    <xf numFmtId="0" fontId="9" fillId="0" borderId="71" xfId="15" applyFont="1" applyBorder="1"/>
    <xf numFmtId="4" fontId="1" fillId="0" borderId="70" xfId="15" applyNumberFormat="1" applyFont="1" applyBorder="1"/>
    <xf numFmtId="4" fontId="1" fillId="0" borderId="72" xfId="15" applyNumberFormat="1" applyFont="1" applyBorder="1"/>
    <xf numFmtId="4" fontId="1" fillId="0" borderId="71" xfId="15" applyNumberFormat="1" applyFont="1" applyBorder="1"/>
    <xf numFmtId="3" fontId="1" fillId="0" borderId="20" xfId="18" applyNumberFormat="1" applyFont="1" applyBorder="1"/>
    <xf numFmtId="0" fontId="9" fillId="0" borderId="22" xfId="15" applyFont="1" applyBorder="1"/>
    <xf numFmtId="0" fontId="9" fillId="0" borderId="31" xfId="15" applyFont="1" applyBorder="1"/>
    <xf numFmtId="4" fontId="1" fillId="0" borderId="77" xfId="15" applyNumberFormat="1" applyFont="1" applyBorder="1"/>
    <xf numFmtId="4" fontId="1" fillId="0" borderId="79" xfId="15" applyNumberFormat="1" applyFont="1" applyBorder="1"/>
    <xf numFmtId="4" fontId="1" fillId="0" borderId="31" xfId="15" applyNumberFormat="1" applyFont="1" applyBorder="1"/>
    <xf numFmtId="3" fontId="1" fillId="0" borderId="30" xfId="18" applyNumberFormat="1" applyFont="1" applyBorder="1"/>
    <xf numFmtId="0" fontId="9" fillId="2" borderId="15" xfId="15" applyFont="1" applyFill="1" applyBorder="1" applyAlignment="1">
      <alignment horizontal="right"/>
    </xf>
    <xf numFmtId="4" fontId="9" fillId="2" borderId="13" xfId="18" applyNumberFormat="1" applyFont="1" applyFill="1" applyBorder="1"/>
    <xf numFmtId="4" fontId="9" fillId="2" borderId="14" xfId="18" applyNumberFormat="1" applyFont="1" applyFill="1" applyBorder="1"/>
    <xf numFmtId="4" fontId="9" fillId="2" borderId="15" xfId="18" applyNumberFormat="1" applyFont="1" applyFill="1" applyBorder="1"/>
    <xf numFmtId="3" fontId="9" fillId="2" borderId="82" xfId="18" applyNumberFormat="1" applyFont="1" applyFill="1" applyBorder="1"/>
    <xf numFmtId="0" fontId="1" fillId="0" borderId="115" xfId="15" applyFill="1" applyBorder="1"/>
    <xf numFmtId="0" fontId="11" fillId="0" borderId="0" xfId="15" applyFont="1" applyFill="1"/>
    <xf numFmtId="0" fontId="11" fillId="0" borderId="0" xfId="15" applyFont="1"/>
    <xf numFmtId="0" fontId="1" fillId="0" borderId="0" xfId="19" applyFill="1"/>
    <xf numFmtId="0" fontId="1" fillId="0" borderId="0" xfId="19" applyFill="1" applyAlignment="1"/>
    <xf numFmtId="0" fontId="9" fillId="0" borderId="0" xfId="20" applyFont="1" applyFill="1" applyBorder="1" applyAlignment="1">
      <alignment horizontal="justify" vertical="center" wrapText="1"/>
    </xf>
    <xf numFmtId="0" fontId="10" fillId="0" borderId="0" xfId="20" applyFont="1" applyFill="1" applyBorder="1" applyAlignment="1">
      <alignment horizontal="left" vertical="center" wrapText="1"/>
    </xf>
    <xf numFmtId="0" fontId="1" fillId="0" borderId="0" xfId="19"/>
    <xf numFmtId="0" fontId="9" fillId="5" borderId="16" xfId="20" applyFont="1" applyFill="1" applyBorder="1" applyAlignment="1">
      <alignment horizontal="center" vertical="center" wrapText="1"/>
    </xf>
    <xf numFmtId="0" fontId="1" fillId="0" borderId="71" xfId="19" applyFont="1" applyBorder="1"/>
    <xf numFmtId="4" fontId="1" fillId="0" borderId="70" xfId="21" applyNumberFormat="1" applyBorder="1"/>
    <xf numFmtId="4" fontId="1" fillId="0" borderId="117" xfId="21" applyNumberFormat="1" applyBorder="1"/>
    <xf numFmtId="3" fontId="1" fillId="0" borderId="118" xfId="21" applyNumberFormat="1" applyBorder="1"/>
    <xf numFmtId="0" fontId="1" fillId="0" borderId="22" xfId="19" applyFont="1" applyBorder="1"/>
    <xf numFmtId="4" fontId="1" fillId="0" borderId="54" xfId="21" applyNumberFormat="1" applyBorder="1"/>
    <xf numFmtId="4" fontId="1" fillId="0" borderId="84" xfId="21" applyNumberFormat="1" applyBorder="1"/>
    <xf numFmtId="3" fontId="1" fillId="0" borderId="119" xfId="21" applyNumberFormat="1" applyBorder="1"/>
    <xf numFmtId="0" fontId="1" fillId="0" borderId="0" xfId="19" applyFill="1" applyBorder="1"/>
    <xf numFmtId="0" fontId="1" fillId="0" borderId="0" xfId="19" applyBorder="1"/>
    <xf numFmtId="0" fontId="1" fillId="0" borderId="78" xfId="19" applyFont="1" applyBorder="1"/>
    <xf numFmtId="4" fontId="1" fillId="0" borderId="57" xfId="21" applyNumberFormat="1" applyBorder="1"/>
    <xf numFmtId="4" fontId="1" fillId="0" borderId="39" xfId="21" applyNumberFormat="1" applyBorder="1"/>
    <xf numFmtId="3" fontId="1" fillId="0" borderId="120" xfId="21" applyNumberFormat="1" applyBorder="1"/>
    <xf numFmtId="0" fontId="11" fillId="0" borderId="0" xfId="7" applyFont="1" applyFill="1" applyBorder="1" applyAlignment="1">
      <alignment horizontal="center" vertical="center"/>
    </xf>
    <xf numFmtId="0" fontId="1" fillId="7" borderId="43" xfId="19" applyFont="1" applyFill="1" applyBorder="1" applyAlignment="1">
      <alignment horizontal="right"/>
    </xf>
    <xf numFmtId="4" fontId="1" fillId="7" borderId="42" xfId="19" applyNumberFormat="1" applyFill="1" applyBorder="1"/>
    <xf numFmtId="4" fontId="1" fillId="7" borderId="121" xfId="19" applyNumberFormat="1" applyFill="1" applyBorder="1"/>
    <xf numFmtId="3" fontId="1" fillId="7" borderId="122" xfId="19" applyNumberFormat="1" applyFill="1" applyBorder="1"/>
    <xf numFmtId="0" fontId="1" fillId="0" borderId="53" xfId="19" applyFont="1" applyBorder="1"/>
    <xf numFmtId="4" fontId="1" fillId="0" borderId="52" xfId="21" applyNumberFormat="1" applyBorder="1"/>
    <xf numFmtId="4" fontId="1" fillId="0" borderId="123" xfId="21" applyNumberFormat="1" applyBorder="1"/>
    <xf numFmtId="3" fontId="1" fillId="0" borderId="124" xfId="21" applyNumberFormat="1" applyBorder="1"/>
    <xf numFmtId="4" fontId="1" fillId="7" borderId="42" xfId="19" applyNumberFormat="1" applyFont="1" applyFill="1" applyBorder="1"/>
    <xf numFmtId="4" fontId="1" fillId="7" borderId="121" xfId="19" applyNumberFormat="1" applyFont="1" applyFill="1" applyBorder="1"/>
    <xf numFmtId="3" fontId="1" fillId="7" borderId="122" xfId="22" applyNumberFormat="1" applyFont="1" applyFill="1" applyBorder="1"/>
    <xf numFmtId="0" fontId="1" fillId="0" borderId="0" xfId="19" applyFont="1" applyFill="1"/>
    <xf numFmtId="0" fontId="1" fillId="0" borderId="0" xfId="19" applyFont="1"/>
    <xf numFmtId="4" fontId="1" fillId="0" borderId="52" xfId="19" applyNumberFormat="1" applyFont="1" applyBorder="1"/>
    <xf numFmtId="4" fontId="1" fillId="0" borderId="123" xfId="19" applyNumberFormat="1" applyFont="1" applyBorder="1"/>
    <xf numFmtId="3" fontId="1" fillId="0" borderId="124" xfId="22" applyNumberFormat="1" applyFont="1" applyBorder="1"/>
    <xf numFmtId="4" fontId="1" fillId="0" borderId="54" xfId="19" applyNumberFormat="1" applyFont="1" applyBorder="1"/>
    <xf numFmtId="4" fontId="1" fillId="0" borderId="84" xfId="19" applyNumberFormat="1" applyFont="1" applyBorder="1"/>
    <xf numFmtId="3" fontId="1" fillId="0" borderId="119" xfId="22" applyNumberFormat="1" applyFont="1" applyBorder="1"/>
    <xf numFmtId="4" fontId="1" fillId="0" borderId="57" xfId="22" applyNumberFormat="1" applyFont="1" applyBorder="1"/>
    <xf numFmtId="4" fontId="1" fillId="0" borderId="39" xfId="22" applyNumberFormat="1" applyFont="1" applyBorder="1"/>
    <xf numFmtId="3" fontId="1" fillId="0" borderId="120" xfId="22" applyNumberFormat="1" applyFont="1" applyBorder="1"/>
    <xf numFmtId="0" fontId="12" fillId="0" borderId="0" xfId="7" applyFont="1" applyFill="1" applyBorder="1" applyAlignment="1">
      <alignment horizontal="center" vertical="center"/>
    </xf>
    <xf numFmtId="0" fontId="1" fillId="8" borderId="43" xfId="19" applyFont="1" applyFill="1" applyBorder="1" applyAlignment="1">
      <alignment horizontal="right"/>
    </xf>
    <xf numFmtId="4" fontId="9" fillId="8" borderId="42" xfId="19" applyNumberFormat="1" applyFont="1" applyFill="1" applyBorder="1"/>
    <xf numFmtId="4" fontId="9" fillId="8" borderId="121" xfId="19" applyNumberFormat="1" applyFont="1" applyFill="1" applyBorder="1"/>
    <xf numFmtId="3" fontId="9" fillId="8" borderId="122" xfId="22" applyNumberFormat="1" applyFont="1" applyFill="1" applyBorder="1"/>
    <xf numFmtId="4" fontId="1" fillId="0" borderId="52" xfId="21" applyNumberFormat="1" applyFont="1" applyBorder="1"/>
    <xf numFmtId="4" fontId="1" fillId="0" borderId="123" xfId="21" applyNumberFormat="1" applyFont="1" applyBorder="1"/>
    <xf numFmtId="3" fontId="1" fillId="0" borderId="124" xfId="21" applyNumberFormat="1" applyFont="1" applyBorder="1"/>
    <xf numFmtId="4" fontId="1" fillId="0" borderId="57" xfId="21" applyNumberFormat="1" applyFont="1" applyBorder="1"/>
    <xf numFmtId="4" fontId="1" fillId="0" borderId="39" xfId="21" applyNumberFormat="1" applyFont="1" applyBorder="1"/>
    <xf numFmtId="3" fontId="1" fillId="0" borderId="120" xfId="21" applyNumberFormat="1" applyFont="1" applyBorder="1"/>
    <xf numFmtId="0" fontId="1" fillId="8" borderId="67" xfId="19" applyFont="1" applyFill="1" applyBorder="1" applyAlignment="1">
      <alignment horizontal="right"/>
    </xf>
    <xf numFmtId="4" fontId="9" fillId="8" borderId="61" xfId="19" applyNumberFormat="1" applyFont="1" applyFill="1" applyBorder="1"/>
    <xf numFmtId="4" fontId="9" fillId="8" borderId="125" xfId="19" applyNumberFormat="1" applyFont="1" applyFill="1" applyBorder="1"/>
    <xf numFmtId="3" fontId="9" fillId="8" borderId="126" xfId="22" applyNumberFormat="1" applyFont="1" applyFill="1" applyBorder="1"/>
    <xf numFmtId="0" fontId="9" fillId="0" borderId="71" xfId="19" applyFont="1" applyBorder="1"/>
    <xf numFmtId="4" fontId="1" fillId="0" borderId="70" xfId="19" applyNumberFormat="1" applyFont="1" applyBorder="1"/>
    <xf numFmtId="4" fontId="1" fillId="0" borderId="117" xfId="19" applyNumberFormat="1" applyFont="1" applyBorder="1"/>
    <xf numFmtId="3" fontId="1" fillId="0" borderId="118" xfId="22" applyNumberFormat="1" applyFont="1" applyBorder="1"/>
    <xf numFmtId="0" fontId="9" fillId="0" borderId="22" xfId="19" applyFont="1" applyBorder="1"/>
    <xf numFmtId="0" fontId="9" fillId="0" borderId="31" xfId="19" applyFont="1" applyBorder="1"/>
    <xf numFmtId="4" fontId="1" fillId="0" borderId="77" xfId="19" applyNumberFormat="1" applyFont="1" applyBorder="1"/>
    <xf numFmtId="4" fontId="1" fillId="0" borderId="127" xfId="19" applyNumberFormat="1" applyFont="1" applyBorder="1"/>
    <xf numFmtId="3" fontId="1" fillId="0" borderId="128" xfId="22" applyNumberFormat="1" applyFont="1" applyBorder="1"/>
    <xf numFmtId="0" fontId="9" fillId="2" borderId="15" xfId="19" applyFont="1" applyFill="1" applyBorder="1" applyAlignment="1">
      <alignment horizontal="right"/>
    </xf>
    <xf numFmtId="4" fontId="9" fillId="2" borderId="13" xfId="22" applyNumberFormat="1" applyFont="1" applyFill="1" applyBorder="1"/>
    <xf numFmtId="4" fontId="9" fillId="2" borderId="85" xfId="22" applyNumberFormat="1" applyFont="1" applyFill="1" applyBorder="1"/>
    <xf numFmtId="3" fontId="9" fillId="2" borderId="16" xfId="22" applyNumberFormat="1" applyFont="1" applyFill="1" applyBorder="1"/>
    <xf numFmtId="0" fontId="1" fillId="0" borderId="115" xfId="19" applyFill="1" applyBorder="1"/>
    <xf numFmtId="0" fontId="11" fillId="0" borderId="0" xfId="19" applyFont="1" applyFill="1"/>
    <xf numFmtId="0" fontId="11" fillId="0" borderId="0" xfId="19" applyFont="1"/>
    <xf numFmtId="0" fontId="1" fillId="0" borderId="0" xfId="23" applyFill="1"/>
    <xf numFmtId="0" fontId="1" fillId="0" borderId="0" xfId="23" applyFill="1" applyAlignment="1"/>
    <xf numFmtId="0" fontId="9" fillId="0" borderId="0" xfId="24" applyFont="1" applyFill="1" applyBorder="1" applyAlignment="1">
      <alignment horizontal="justify" vertical="center" wrapText="1"/>
    </xf>
    <xf numFmtId="0" fontId="10" fillId="0" borderId="0" xfId="24" applyFont="1" applyFill="1" applyBorder="1" applyAlignment="1">
      <alignment horizontal="left" vertical="center" wrapText="1"/>
    </xf>
    <xf numFmtId="0" fontId="1" fillId="0" borderId="0" xfId="23"/>
    <xf numFmtId="0" fontId="9" fillId="5" borderId="82" xfId="25" applyFont="1" applyFill="1" applyBorder="1" applyAlignment="1">
      <alignment horizontal="center" vertical="center" wrapText="1"/>
    </xf>
    <xf numFmtId="0" fontId="1" fillId="0" borderId="20" xfId="23" applyFont="1" applyBorder="1"/>
    <xf numFmtId="4" fontId="1" fillId="0" borderId="70" xfId="26" applyNumberFormat="1" applyBorder="1"/>
    <xf numFmtId="4" fontId="1" fillId="0" borderId="72" xfId="26" applyNumberFormat="1" applyBorder="1"/>
    <xf numFmtId="3" fontId="1" fillId="0" borderId="20" xfId="26" applyNumberFormat="1" applyBorder="1"/>
    <xf numFmtId="0" fontId="1" fillId="0" borderId="26" xfId="23" applyFont="1" applyBorder="1"/>
    <xf numFmtId="4" fontId="1" fillId="0" borderId="54" xfId="26" applyNumberFormat="1" applyBorder="1"/>
    <xf numFmtId="4" fontId="1" fillId="0" borderId="49" xfId="26" applyNumberFormat="1" applyBorder="1"/>
    <xf numFmtId="3" fontId="1" fillId="0" borderId="26" xfId="26" applyNumberFormat="1" applyBorder="1"/>
    <xf numFmtId="0" fontId="1" fillId="0" borderId="0" xfId="23" applyFill="1" applyBorder="1"/>
    <xf numFmtId="0" fontId="1" fillId="0" borderId="0" xfId="23" applyBorder="1"/>
    <xf numFmtId="0" fontId="1" fillId="0" borderId="33" xfId="23" applyFont="1" applyBorder="1"/>
    <xf numFmtId="4" fontId="1" fillId="0" borderId="57" xfId="26" applyNumberFormat="1" applyBorder="1"/>
    <xf numFmtId="4" fontId="1" fillId="0" borderId="95" xfId="26" applyNumberFormat="1" applyBorder="1"/>
    <xf numFmtId="3" fontId="1" fillId="0" borderId="33" xfId="26" applyNumberFormat="1" applyBorder="1"/>
    <xf numFmtId="0" fontId="1" fillId="7" borderId="41" xfId="23" applyFont="1" applyFill="1" applyBorder="1" applyAlignment="1">
      <alignment horizontal="right"/>
    </xf>
    <xf numFmtId="4" fontId="1" fillId="7" borderId="42" xfId="23" applyNumberFormat="1" applyFill="1" applyBorder="1"/>
    <xf numFmtId="4" fontId="1" fillId="7" borderId="101" xfId="23" applyNumberFormat="1" applyFill="1" applyBorder="1"/>
    <xf numFmtId="3" fontId="1" fillId="7" borderId="41" xfId="23" applyNumberFormat="1" applyFill="1" applyBorder="1"/>
    <xf numFmtId="0" fontId="1" fillId="0" borderId="45" xfId="23" applyFont="1" applyBorder="1"/>
    <xf numFmtId="4" fontId="1" fillId="0" borderId="52" xfId="26" applyNumberFormat="1" applyBorder="1"/>
    <xf numFmtId="4" fontId="1" fillId="0" borderId="107" xfId="26" applyNumberFormat="1" applyBorder="1"/>
    <xf numFmtId="3" fontId="1" fillId="0" borderId="45" xfId="26" applyNumberFormat="1" applyBorder="1"/>
    <xf numFmtId="4" fontId="1" fillId="7" borderId="42" xfId="23" applyNumberFormat="1" applyFont="1" applyFill="1" applyBorder="1"/>
    <xf numFmtId="4" fontId="1" fillId="7" borderId="101" xfId="23" applyNumberFormat="1" applyFont="1" applyFill="1" applyBorder="1"/>
    <xf numFmtId="3" fontId="1" fillId="7" borderId="41" xfId="27" applyNumberFormat="1" applyFont="1" applyFill="1" applyBorder="1"/>
    <xf numFmtId="0" fontId="1" fillId="0" borderId="0" xfId="23" applyFont="1" applyFill="1"/>
    <xf numFmtId="0" fontId="1" fillId="0" borderId="0" xfId="23" applyFont="1"/>
    <xf numFmtId="4" fontId="1" fillId="0" borderId="52" xfId="23" applyNumberFormat="1" applyFont="1" applyBorder="1"/>
    <xf numFmtId="4" fontId="1" fillId="0" borderId="107" xfId="23" applyNumberFormat="1" applyFont="1" applyBorder="1"/>
    <xf numFmtId="3" fontId="1" fillId="0" borderId="45" xfId="27" applyNumberFormat="1" applyFont="1" applyBorder="1"/>
    <xf numFmtId="4" fontId="1" fillId="0" borderId="54" xfId="23" applyNumberFormat="1" applyFont="1" applyBorder="1"/>
    <xf numFmtId="4" fontId="1" fillId="0" borderId="49" xfId="23" applyNumberFormat="1" applyFont="1" applyBorder="1"/>
    <xf numFmtId="3" fontId="1" fillId="0" borderId="26" xfId="27" applyNumberFormat="1" applyFont="1" applyBorder="1"/>
    <xf numFmtId="0" fontId="1" fillId="0" borderId="22" xfId="23" applyFont="1" applyBorder="1"/>
    <xf numFmtId="0" fontId="1" fillId="0" borderId="78" xfId="23" applyFont="1" applyBorder="1"/>
    <xf numFmtId="4" fontId="1" fillId="0" borderId="57" xfId="27" applyNumberFormat="1" applyFont="1" applyBorder="1"/>
    <xf numFmtId="4" fontId="1" fillId="0" borderId="95" xfId="27" applyNumberFormat="1" applyFont="1" applyBorder="1"/>
    <xf numFmtId="3" fontId="1" fillId="0" borderId="33" xfId="27" applyNumberFormat="1" applyFont="1" applyBorder="1"/>
    <xf numFmtId="0" fontId="1" fillId="8" borderId="43" xfId="23" applyFont="1" applyFill="1" applyBorder="1" applyAlignment="1">
      <alignment horizontal="right"/>
    </xf>
    <xf numFmtId="4" fontId="9" fillId="8" borderId="42" xfId="23" applyNumberFormat="1" applyFont="1" applyFill="1" applyBorder="1"/>
    <xf numFmtId="4" fontId="9" fillId="8" borderId="101" xfId="23" applyNumberFormat="1" applyFont="1" applyFill="1" applyBorder="1"/>
    <xf numFmtId="3" fontId="9" fillId="8" borderId="41" xfId="27" applyNumberFormat="1" applyFont="1" applyFill="1" applyBorder="1"/>
    <xf numFmtId="0" fontId="1" fillId="0" borderId="53" xfId="23" applyFont="1" applyBorder="1"/>
    <xf numFmtId="4" fontId="1" fillId="0" borderId="52" xfId="26" applyNumberFormat="1" applyFont="1" applyBorder="1"/>
    <xf numFmtId="4" fontId="1" fillId="0" borderId="107" xfId="26" applyNumberFormat="1" applyFont="1" applyBorder="1"/>
    <xf numFmtId="3" fontId="1" fillId="0" borderId="45" xfId="26" applyNumberFormat="1" applyFont="1" applyBorder="1"/>
    <xf numFmtId="4" fontId="1" fillId="0" borderId="57" xfId="26" applyNumberFormat="1" applyFont="1" applyBorder="1"/>
    <xf numFmtId="4" fontId="1" fillId="0" borderId="95" xfId="26" applyNumberFormat="1" applyFont="1" applyBorder="1"/>
    <xf numFmtId="3" fontId="1" fillId="0" borderId="33" xfId="26" applyNumberFormat="1" applyFont="1" applyBorder="1"/>
    <xf numFmtId="0" fontId="1" fillId="8" borderId="67" xfId="23" applyFont="1" applyFill="1" applyBorder="1" applyAlignment="1">
      <alignment horizontal="right"/>
    </xf>
    <xf numFmtId="4" fontId="9" fillId="8" borderId="61" xfId="23" applyNumberFormat="1" applyFont="1" applyFill="1" applyBorder="1"/>
    <xf numFmtId="4" fontId="9" fillId="8" borderId="44" xfId="23" applyNumberFormat="1" applyFont="1" applyFill="1" applyBorder="1"/>
    <xf numFmtId="3" fontId="9" fillId="8" borderId="66" xfId="27" applyNumberFormat="1" applyFont="1" applyFill="1" applyBorder="1"/>
    <xf numFmtId="0" fontId="9" fillId="0" borderId="71" xfId="23" applyFont="1" applyBorder="1"/>
    <xf numFmtId="4" fontId="1" fillId="0" borderId="70" xfId="23" applyNumberFormat="1" applyFont="1" applyBorder="1"/>
    <xf numFmtId="4" fontId="1" fillId="0" borderId="72" xfId="23" applyNumberFormat="1" applyFont="1" applyBorder="1"/>
    <xf numFmtId="3" fontId="1" fillId="0" borderId="20" xfId="27" applyNumberFormat="1" applyFont="1" applyBorder="1"/>
    <xf numFmtId="0" fontId="9" fillId="0" borderId="22" xfId="23" applyFont="1" applyBorder="1"/>
    <xf numFmtId="0" fontId="9" fillId="0" borderId="31" xfId="23" applyFont="1" applyBorder="1"/>
    <xf numFmtId="4" fontId="1" fillId="0" borderId="77" xfId="23" applyNumberFormat="1" applyFont="1" applyBorder="1"/>
    <xf numFmtId="4" fontId="1" fillId="0" borderId="79" xfId="23" applyNumberFormat="1" applyFont="1" applyBorder="1"/>
    <xf numFmtId="3" fontId="1" fillId="0" borderId="30" xfId="27" applyNumberFormat="1" applyFont="1" applyBorder="1"/>
    <xf numFmtId="0" fontId="9" fillId="2" borderId="15" xfId="23" applyFont="1" applyFill="1" applyBorder="1" applyAlignment="1">
      <alignment horizontal="right"/>
    </xf>
    <xf numFmtId="4" fontId="9" fillId="2" borderId="13" xfId="27" applyNumberFormat="1" applyFont="1" applyFill="1" applyBorder="1"/>
    <xf numFmtId="4" fontId="9" fillId="2" borderId="14" xfId="27" applyNumberFormat="1" applyFont="1" applyFill="1" applyBorder="1"/>
    <xf numFmtId="3" fontId="9" fillId="2" borderId="82" xfId="27" applyNumberFormat="1" applyFont="1" applyFill="1" applyBorder="1"/>
    <xf numFmtId="0" fontId="1" fillId="0" borderId="115" xfId="23" applyFill="1" applyBorder="1"/>
    <xf numFmtId="0" fontId="11" fillId="0" borderId="0" xfId="23" applyFont="1" applyFill="1"/>
    <xf numFmtId="0" fontId="11" fillId="0" borderId="0" xfId="23" applyFont="1"/>
    <xf numFmtId="0" fontId="1" fillId="0" borderId="0" xfId="13" applyFill="1"/>
    <xf numFmtId="0" fontId="1" fillId="0" borderId="0" xfId="13" applyFill="1" applyAlignment="1"/>
    <xf numFmtId="0" fontId="9" fillId="0" borderId="0" xfId="25" applyFont="1" applyFill="1" applyBorder="1" applyAlignment="1">
      <alignment horizontal="justify" vertical="center" wrapText="1"/>
    </xf>
    <xf numFmtId="0" fontId="10" fillId="0" borderId="0" xfId="25" applyFont="1" applyFill="1" applyBorder="1" applyAlignment="1">
      <alignment horizontal="left" vertical="center" wrapText="1"/>
    </xf>
    <xf numFmtId="0" fontId="1" fillId="0" borderId="0" xfId="13"/>
    <xf numFmtId="0" fontId="1" fillId="0" borderId="20" xfId="13" applyFont="1" applyBorder="1"/>
    <xf numFmtId="4" fontId="1" fillId="0" borderId="70" xfId="28" applyNumberFormat="1" applyBorder="1"/>
    <xf numFmtId="4" fontId="1" fillId="0" borderId="72" xfId="28" applyNumberFormat="1" applyBorder="1"/>
    <xf numFmtId="3" fontId="1" fillId="0" borderId="118" xfId="28" applyNumberFormat="1" applyBorder="1"/>
    <xf numFmtId="0" fontId="1" fillId="0" borderId="26" xfId="13" applyFont="1" applyBorder="1"/>
    <xf numFmtId="4" fontId="1" fillId="0" borderId="54" xfId="28" applyNumberFormat="1" applyBorder="1"/>
    <xf numFmtId="4" fontId="1" fillId="0" borderId="49" xfId="28" applyNumberFormat="1" applyBorder="1"/>
    <xf numFmtId="3" fontId="1" fillId="0" borderId="119" xfId="28" applyNumberFormat="1" applyBorder="1"/>
    <xf numFmtId="0" fontId="1" fillId="0" borderId="0" xfId="13" applyFill="1" applyBorder="1"/>
    <xf numFmtId="0" fontId="1" fillId="0" borderId="0" xfId="13" applyBorder="1"/>
    <xf numFmtId="0" fontId="1" fillId="0" borderId="33" xfId="13" applyFont="1" applyBorder="1"/>
    <xf numFmtId="4" fontId="1" fillId="0" borderId="57" xfId="28" applyNumberFormat="1" applyBorder="1"/>
    <xf numFmtId="4" fontId="1" fillId="0" borderId="95" xfId="28" applyNumberFormat="1" applyBorder="1"/>
    <xf numFmtId="3" fontId="1" fillId="0" borderId="120" xfId="28" applyNumberFormat="1" applyBorder="1"/>
    <xf numFmtId="4" fontId="1" fillId="7" borderId="42" xfId="13" applyNumberFormat="1" applyFill="1" applyBorder="1"/>
    <xf numFmtId="4" fontId="1" fillId="7" borderId="101" xfId="13" applyNumberFormat="1" applyFill="1" applyBorder="1"/>
    <xf numFmtId="3" fontId="1" fillId="7" borderId="41" xfId="13" applyNumberFormat="1" applyFill="1" applyBorder="1"/>
    <xf numFmtId="0" fontId="1" fillId="0" borderId="45" xfId="13" applyFont="1" applyBorder="1"/>
    <xf numFmtId="4" fontId="1" fillId="0" borderId="52" xfId="28" applyNumberFormat="1" applyBorder="1"/>
    <xf numFmtId="4" fontId="1" fillId="0" borderId="107" xfId="28" applyNumberFormat="1" applyBorder="1"/>
    <xf numFmtId="3" fontId="1" fillId="0" borderId="124" xfId="28" applyNumberFormat="1" applyBorder="1"/>
    <xf numFmtId="4" fontId="1" fillId="7" borderId="42" xfId="13" applyNumberFormat="1" applyFont="1" applyFill="1" applyBorder="1"/>
    <xf numFmtId="4" fontId="1" fillId="7" borderId="101" xfId="13" applyNumberFormat="1" applyFont="1" applyFill="1" applyBorder="1"/>
    <xf numFmtId="3" fontId="1" fillId="7" borderId="41" xfId="29" applyNumberFormat="1" applyFont="1" applyFill="1" applyBorder="1"/>
    <xf numFmtId="0" fontId="1" fillId="0" borderId="0" xfId="13" applyFont="1" applyFill="1"/>
    <xf numFmtId="0" fontId="1" fillId="0" borderId="0" xfId="13" applyFont="1"/>
    <xf numFmtId="4" fontId="1" fillId="0" borderId="52" xfId="13" applyNumberFormat="1" applyFont="1" applyBorder="1"/>
    <xf numFmtId="4" fontId="1" fillId="0" borderId="107" xfId="13" applyNumberFormat="1" applyFont="1" applyBorder="1"/>
    <xf numFmtId="3" fontId="1" fillId="0" borderId="45" xfId="29" applyNumberFormat="1" applyFont="1" applyBorder="1"/>
    <xf numFmtId="4" fontId="1" fillId="0" borderId="54" xfId="13" applyNumberFormat="1" applyFont="1" applyBorder="1"/>
    <xf numFmtId="4" fontId="1" fillId="0" borderId="49" xfId="13" applyNumberFormat="1" applyFont="1" applyBorder="1"/>
    <xf numFmtId="3" fontId="1" fillId="0" borderId="26" xfId="29" applyNumberFormat="1" applyFont="1" applyBorder="1"/>
    <xf numFmtId="0" fontId="1" fillId="0" borderId="22" xfId="13" applyFont="1" applyBorder="1"/>
    <xf numFmtId="0" fontId="1" fillId="0" borderId="78" xfId="13" applyFont="1" applyBorder="1"/>
    <xf numFmtId="4" fontId="1" fillId="0" borderId="57" xfId="29" applyNumberFormat="1" applyFont="1" applyBorder="1"/>
    <xf numFmtId="4" fontId="1" fillId="0" borderId="95" xfId="29" applyNumberFormat="1" applyFont="1" applyBorder="1"/>
    <xf numFmtId="3" fontId="1" fillId="0" borderId="33" xfId="29" applyNumberFormat="1" applyFont="1" applyBorder="1"/>
    <xf numFmtId="0" fontId="1" fillId="8" borderId="43" xfId="13" applyFont="1" applyFill="1" applyBorder="1" applyAlignment="1">
      <alignment horizontal="right"/>
    </xf>
    <xf numFmtId="4" fontId="9" fillId="8" borderId="42" xfId="13" applyNumberFormat="1" applyFont="1" applyFill="1" applyBorder="1"/>
    <xf numFmtId="4" fontId="9" fillId="8" borderId="101" xfId="13" applyNumberFormat="1" applyFont="1" applyFill="1" applyBorder="1"/>
    <xf numFmtId="3" fontId="9" fillId="8" borderId="41" xfId="29" applyNumberFormat="1" applyFont="1" applyFill="1" applyBorder="1"/>
    <xf numFmtId="0" fontId="1" fillId="0" borderId="53" xfId="13" applyFont="1" applyBorder="1"/>
    <xf numFmtId="4" fontId="1" fillId="0" borderId="52" xfId="28" applyNumberFormat="1" applyFont="1" applyBorder="1"/>
    <xf numFmtId="4" fontId="1" fillId="0" borderId="107" xfId="28" applyNumberFormat="1" applyFont="1" applyBorder="1"/>
    <xf numFmtId="3" fontId="1" fillId="0" borderId="124" xfId="28" applyNumberFormat="1" applyFont="1" applyBorder="1"/>
    <xf numFmtId="4" fontId="1" fillId="0" borderId="57" xfId="28" applyNumberFormat="1" applyFont="1" applyBorder="1"/>
    <xf numFmtId="4" fontId="1" fillId="0" borderId="95" xfId="28" applyNumberFormat="1" applyFont="1" applyBorder="1"/>
    <xf numFmtId="3" fontId="1" fillId="0" borderId="120" xfId="28" applyNumberFormat="1" applyFont="1" applyBorder="1"/>
    <xf numFmtId="0" fontId="1" fillId="8" borderId="67" xfId="13" applyFont="1" applyFill="1" applyBorder="1" applyAlignment="1">
      <alignment horizontal="right"/>
    </xf>
    <xf numFmtId="4" fontId="9" fillId="8" borderId="61" xfId="13" applyNumberFormat="1" applyFont="1" applyFill="1" applyBorder="1"/>
    <xf numFmtId="4" fontId="9" fillId="8" borderId="44" xfId="13" applyNumberFormat="1" applyFont="1" applyFill="1" applyBorder="1"/>
    <xf numFmtId="3" fontId="9" fillId="8" borderId="66" xfId="29" applyNumberFormat="1" applyFont="1" applyFill="1" applyBorder="1"/>
    <xf numFmtId="0" fontId="9" fillId="0" borderId="71" xfId="13" applyFont="1" applyBorder="1"/>
    <xf numFmtId="4" fontId="1" fillId="0" borderId="70" xfId="13" applyNumberFormat="1" applyFont="1" applyBorder="1"/>
    <xf numFmtId="4" fontId="1" fillId="0" borderId="72" xfId="13" applyNumberFormat="1" applyFont="1" applyBorder="1"/>
    <xf numFmtId="3" fontId="1" fillId="0" borderId="20" xfId="29" applyNumberFormat="1" applyFont="1" applyBorder="1"/>
    <xf numFmtId="0" fontId="9" fillId="0" borderId="22" xfId="13" applyFont="1" applyBorder="1"/>
    <xf numFmtId="0" fontId="9" fillId="0" borderId="31" xfId="13" applyFont="1" applyBorder="1"/>
    <xf numFmtId="4" fontId="1" fillId="0" borderId="77" xfId="13" applyNumberFormat="1" applyFont="1" applyBorder="1"/>
    <xf numFmtId="4" fontId="1" fillId="0" borderId="79" xfId="13" applyNumberFormat="1" applyFont="1" applyBorder="1"/>
    <xf numFmtId="3" fontId="1" fillId="0" borderId="30" xfId="29" applyNumberFormat="1" applyFont="1" applyBorder="1"/>
    <xf numFmtId="0" fontId="9" fillId="2" borderId="15" xfId="13" applyFont="1" applyFill="1" applyBorder="1" applyAlignment="1">
      <alignment horizontal="right"/>
    </xf>
    <xf numFmtId="4" fontId="9" fillId="2" borderId="13" xfId="29" applyNumberFormat="1" applyFont="1" applyFill="1" applyBorder="1"/>
    <xf numFmtId="4" fontId="9" fillId="2" borderId="14" xfId="29" applyNumberFormat="1" applyFont="1" applyFill="1" applyBorder="1"/>
    <xf numFmtId="4" fontId="9" fillId="2" borderId="15" xfId="29" applyNumberFormat="1" applyFont="1" applyFill="1" applyBorder="1"/>
    <xf numFmtId="3" fontId="9" fillId="2" borderId="82" xfId="29" applyNumberFormat="1" applyFont="1" applyFill="1" applyBorder="1"/>
    <xf numFmtId="0" fontId="1" fillId="0" borderId="115" xfId="13" applyFill="1" applyBorder="1"/>
    <xf numFmtId="0" fontId="11" fillId="0" borderId="0" xfId="13" applyFont="1" applyFill="1"/>
    <xf numFmtId="0" fontId="11" fillId="0" borderId="0" xfId="13" applyFont="1"/>
    <xf numFmtId="0" fontId="1" fillId="0" borderId="28" xfId="5" applyFont="1" applyBorder="1"/>
    <xf numFmtId="0" fontId="1" fillId="0" borderId="129" xfId="5" applyFont="1" applyBorder="1"/>
    <xf numFmtId="4" fontId="1" fillId="0" borderId="49" xfId="7" applyNumberFormat="1" applyFont="1" applyBorder="1"/>
    <xf numFmtId="4" fontId="1" fillId="0" borderId="26" xfId="7" applyNumberFormat="1" applyFont="1" applyBorder="1"/>
    <xf numFmtId="4" fontId="1" fillId="0" borderId="56" xfId="7" applyNumberFormat="1" applyFont="1" applyBorder="1"/>
    <xf numFmtId="4" fontId="1" fillId="0" borderId="130" xfId="7" applyNumberFormat="1" applyFont="1" applyBorder="1"/>
    <xf numFmtId="4" fontId="1" fillId="0" borderId="78" xfId="7" applyNumberFormat="1" applyFont="1" applyBorder="1"/>
    <xf numFmtId="4" fontId="1" fillId="0" borderId="106" xfId="7" applyNumberFormat="1" applyFont="1" applyBorder="1"/>
    <xf numFmtId="0" fontId="12" fillId="0" borderId="0" xfId="7" applyFont="1" applyFill="1"/>
    <xf numFmtId="0" fontId="9" fillId="5" borderId="135" xfId="6" applyFont="1" applyFill="1" applyBorder="1" applyAlignment="1">
      <alignment horizontal="center" vertical="center" wrapText="1"/>
    </xf>
    <xf numFmtId="0" fontId="9" fillId="5" borderId="85" xfId="6" applyFont="1" applyFill="1" applyBorder="1" applyAlignment="1">
      <alignment horizontal="center" vertical="center" wrapText="1"/>
    </xf>
    <xf numFmtId="0" fontId="1" fillId="0" borderId="146" xfId="5" applyFont="1" applyBorder="1"/>
    <xf numFmtId="4" fontId="1" fillId="0" borderId="25" xfId="5" applyNumberFormat="1" applyFont="1" applyBorder="1" applyAlignment="1">
      <alignment horizontal="right"/>
    </xf>
    <xf numFmtId="4" fontId="1" fillId="0" borderId="22" xfId="5" applyNumberFormat="1" applyFont="1" applyBorder="1" applyAlignment="1">
      <alignment horizontal="right"/>
    </xf>
    <xf numFmtId="4" fontId="1" fillId="0" borderId="32" xfId="5" applyNumberFormat="1" applyFont="1" applyBorder="1" applyAlignment="1">
      <alignment horizontal="right"/>
    </xf>
    <xf numFmtId="4" fontId="1" fillId="0" borderId="31" xfId="5" applyNumberFormat="1" applyFont="1" applyBorder="1" applyAlignment="1">
      <alignment horizontal="right"/>
    </xf>
    <xf numFmtId="4" fontId="1" fillId="0" borderId="39" xfId="7" applyNumberFormat="1" applyFont="1" applyBorder="1" applyAlignment="1">
      <alignment horizontal="right"/>
    </xf>
    <xf numFmtId="4" fontId="1" fillId="0" borderId="35" xfId="7" applyNumberFormat="1" applyFont="1" applyBorder="1" applyAlignment="1">
      <alignment horizontal="right"/>
    </xf>
    <xf numFmtId="4" fontId="1" fillId="7" borderId="42" xfId="5" applyNumberFormat="1" applyFont="1" applyFill="1" applyBorder="1" applyAlignment="1">
      <alignment horizontal="right"/>
    </xf>
    <xf numFmtId="4" fontId="1" fillId="7" borderId="43" xfId="5" applyNumberFormat="1" applyFont="1" applyFill="1" applyBorder="1" applyAlignment="1">
      <alignment horizontal="right"/>
    </xf>
    <xf numFmtId="4" fontId="1" fillId="0" borderId="34" xfId="7" applyNumberFormat="1" applyFont="1" applyBorder="1" applyAlignment="1">
      <alignment horizontal="right"/>
    </xf>
    <xf numFmtId="4" fontId="1" fillId="0" borderId="46" xfId="7" applyNumberFormat="1" applyFont="1" applyBorder="1" applyAlignment="1">
      <alignment horizontal="right"/>
    </xf>
    <xf numFmtId="4" fontId="1" fillId="0" borderId="54" xfId="7" applyNumberFormat="1" applyFont="1" applyBorder="1" applyAlignment="1">
      <alignment horizontal="right"/>
    </xf>
    <xf numFmtId="4" fontId="1" fillId="0" borderId="49" xfId="7" applyNumberFormat="1" applyFont="1" applyBorder="1" applyAlignment="1">
      <alignment horizontal="right"/>
    </xf>
    <xf numFmtId="4" fontId="1" fillId="0" borderId="27" xfId="5" applyNumberFormat="1" applyFont="1" applyBorder="1" applyAlignment="1">
      <alignment horizontal="right"/>
    </xf>
    <xf numFmtId="4" fontId="1" fillId="0" borderId="49" xfId="5" applyNumberFormat="1" applyFont="1" applyBorder="1" applyAlignment="1">
      <alignment horizontal="right"/>
    </xf>
    <xf numFmtId="4" fontId="1" fillId="0" borderId="50" xfId="7" applyNumberFormat="1" applyFont="1" applyBorder="1" applyAlignment="1">
      <alignment horizontal="right"/>
    </xf>
    <xf numFmtId="4" fontId="1" fillId="0" borderId="53" xfId="5" applyNumberFormat="1" applyFont="1" applyBorder="1" applyAlignment="1">
      <alignment horizontal="right"/>
    </xf>
    <xf numFmtId="4" fontId="1" fillId="0" borderId="99" xfId="7" applyNumberFormat="1" applyFont="1" applyBorder="1" applyAlignment="1">
      <alignment horizontal="right"/>
    </xf>
    <xf numFmtId="4" fontId="1" fillId="0" borderId="55" xfId="7" applyNumberFormat="1" applyFont="1" applyBorder="1" applyAlignment="1">
      <alignment horizontal="right"/>
    </xf>
    <xf numFmtId="4" fontId="1" fillId="0" borderId="36" xfId="7" applyNumberFormat="1" applyFont="1" applyBorder="1" applyAlignment="1">
      <alignment horizontal="right"/>
    </xf>
    <xf numFmtId="4" fontId="9" fillId="8" borderId="60" xfId="5" applyNumberFormat="1" applyFont="1" applyFill="1" applyBorder="1" applyAlignment="1">
      <alignment horizontal="right"/>
    </xf>
    <xf numFmtId="4" fontId="9" fillId="8" borderId="43" xfId="5" applyNumberFormat="1" applyFont="1" applyFill="1" applyBorder="1" applyAlignment="1">
      <alignment horizontal="right"/>
    </xf>
    <xf numFmtId="4" fontId="1" fillId="0" borderId="63" xfId="7" applyNumberFormat="1" applyFont="1" applyBorder="1" applyAlignment="1">
      <alignment horizontal="right"/>
    </xf>
    <xf numFmtId="4" fontId="1" fillId="0" borderId="87" xfId="7" applyNumberFormat="1" applyFont="1" applyBorder="1" applyAlignment="1">
      <alignment horizontal="right"/>
    </xf>
    <xf numFmtId="4" fontId="1" fillId="0" borderId="109" xfId="7" applyNumberFormat="1" applyFont="1" applyBorder="1" applyAlignment="1">
      <alignment horizontal="right"/>
    </xf>
    <xf numFmtId="4" fontId="1" fillId="0" borderId="130" xfId="7" applyNumberFormat="1" applyFont="1" applyBorder="1" applyAlignment="1">
      <alignment horizontal="right"/>
    </xf>
    <xf numFmtId="4" fontId="9" fillId="8" borderId="61" xfId="5" applyNumberFormat="1" applyFont="1" applyFill="1" applyBorder="1" applyAlignment="1">
      <alignment horizontal="right"/>
    </xf>
    <xf numFmtId="4" fontId="9" fillId="8" borderId="67" xfId="5" applyNumberFormat="1" applyFont="1" applyFill="1" applyBorder="1" applyAlignment="1">
      <alignment horizontal="right"/>
    </xf>
    <xf numFmtId="4" fontId="1" fillId="0" borderId="73" xfId="5" applyNumberFormat="1" applyFont="1" applyBorder="1" applyAlignment="1">
      <alignment horizontal="right"/>
    </xf>
    <xf numFmtId="4" fontId="1" fillId="0" borderId="71" xfId="5" applyNumberFormat="1" applyFont="1" applyBorder="1" applyAlignment="1">
      <alignment horizontal="right"/>
    </xf>
    <xf numFmtId="4" fontId="1" fillId="0" borderId="84" xfId="7" applyNumberFormat="1" applyFont="1" applyBorder="1" applyAlignment="1">
      <alignment horizontal="right"/>
    </xf>
    <xf numFmtId="4" fontId="1" fillId="0" borderId="76" xfId="7" applyNumberFormat="1" applyFont="1" applyBorder="1" applyAlignment="1">
      <alignment horizontal="right"/>
    </xf>
    <xf numFmtId="4" fontId="9" fillId="2" borderId="85" xfId="8" applyNumberFormat="1" applyFont="1" applyFill="1" applyBorder="1" applyAlignment="1">
      <alignment horizontal="right"/>
    </xf>
    <xf numFmtId="4" fontId="9" fillId="2" borderId="14" xfId="8" applyNumberFormat="1" applyFont="1" applyFill="1" applyBorder="1" applyAlignment="1">
      <alignment horizontal="right"/>
    </xf>
    <xf numFmtId="4" fontId="1" fillId="0" borderId="23" xfId="7" applyNumberFormat="1" applyFont="1" applyBorder="1" applyAlignment="1">
      <alignment horizontal="right"/>
    </xf>
    <xf numFmtId="4" fontId="1" fillId="0" borderId="24" xfId="7" applyNumberFormat="1" applyFont="1" applyBorder="1" applyAlignment="1">
      <alignment horizontal="right"/>
    </xf>
    <xf numFmtId="4" fontId="1" fillId="0" borderId="28" xfId="7" applyNumberFormat="1" applyFont="1" applyBorder="1" applyAlignment="1">
      <alignment horizontal="right"/>
    </xf>
    <xf numFmtId="4" fontId="1" fillId="0" borderId="29" xfId="7" applyNumberFormat="1" applyFont="1" applyBorder="1" applyAlignment="1">
      <alignment horizontal="right"/>
    </xf>
    <xf numFmtId="164" fontId="1" fillId="0" borderId="29" xfId="7" applyNumberFormat="1" applyFont="1" applyBorder="1" applyAlignment="1">
      <alignment horizontal="right"/>
    </xf>
    <xf numFmtId="4" fontId="1" fillId="0" borderId="38" xfId="7" applyNumberFormat="1" applyFont="1" applyBorder="1" applyAlignment="1">
      <alignment horizontal="right"/>
    </xf>
    <xf numFmtId="4" fontId="1" fillId="7" borderId="41" xfId="5" applyNumberFormat="1" applyFont="1" applyFill="1" applyBorder="1" applyAlignment="1">
      <alignment horizontal="right"/>
    </xf>
    <xf numFmtId="4" fontId="1" fillId="0" borderId="47" xfId="7" applyNumberFormat="1" applyFont="1" applyBorder="1" applyAlignment="1">
      <alignment horizontal="right"/>
    </xf>
    <xf numFmtId="4" fontId="1" fillId="0" borderId="48" xfId="7" applyNumberFormat="1" applyFont="1" applyBorder="1" applyAlignment="1">
      <alignment horizontal="right"/>
    </xf>
    <xf numFmtId="4" fontId="1" fillId="0" borderId="26" xfId="7" applyNumberFormat="1" applyFont="1" applyBorder="1" applyAlignment="1">
      <alignment horizontal="right"/>
    </xf>
    <xf numFmtId="4" fontId="1" fillId="0" borderId="26" xfId="5" applyNumberFormat="1" applyFont="1" applyBorder="1" applyAlignment="1">
      <alignment horizontal="right"/>
    </xf>
    <xf numFmtId="4" fontId="1" fillId="0" borderId="51" xfId="7" applyNumberFormat="1" applyFont="1" applyBorder="1" applyAlignment="1">
      <alignment horizontal="right"/>
    </xf>
    <xf numFmtId="4" fontId="1" fillId="7" borderId="41" xfId="8" applyNumberFormat="1" applyFont="1" applyFill="1" applyBorder="1" applyAlignment="1">
      <alignment horizontal="right"/>
    </xf>
    <xf numFmtId="4" fontId="1" fillId="0" borderId="45" xfId="8" applyNumberFormat="1" applyFont="1" applyBorder="1" applyAlignment="1">
      <alignment horizontal="right"/>
    </xf>
    <xf numFmtId="4" fontId="1" fillId="0" borderId="26" xfId="8" applyNumberFormat="1" applyFont="1" applyBorder="1" applyAlignment="1">
      <alignment horizontal="right"/>
    </xf>
    <xf numFmtId="164" fontId="1" fillId="0" borderId="56" xfId="7" applyNumberFormat="1" applyFont="1" applyBorder="1" applyAlignment="1">
      <alignment horizontal="right"/>
    </xf>
    <xf numFmtId="4" fontId="1" fillId="0" borderId="58" xfId="8" applyNumberFormat="1" applyFont="1" applyBorder="1" applyAlignment="1">
      <alignment horizontal="right"/>
    </xf>
    <xf numFmtId="4" fontId="9" fillId="8" borderId="41" xfId="8" applyNumberFormat="1" applyFont="1" applyFill="1" applyBorder="1" applyAlignment="1">
      <alignment horizontal="right"/>
    </xf>
    <xf numFmtId="4" fontId="1" fillId="0" borderId="65" xfId="7" applyNumberFormat="1" applyFont="1" applyBorder="1" applyAlignment="1">
      <alignment horizontal="right"/>
    </xf>
    <xf numFmtId="4" fontId="1" fillId="0" borderId="56" xfId="7" applyNumberFormat="1" applyFont="1" applyBorder="1" applyAlignment="1">
      <alignment horizontal="right"/>
    </xf>
    <xf numFmtId="4" fontId="1" fillId="0" borderId="78" xfId="7" applyNumberFormat="1" applyFont="1" applyBorder="1" applyAlignment="1">
      <alignment horizontal="right"/>
    </xf>
    <xf numFmtId="4" fontId="1" fillId="0" borderId="106" xfId="7" applyNumberFormat="1" applyFont="1" applyBorder="1" applyAlignment="1">
      <alignment horizontal="right"/>
    </xf>
    <xf numFmtId="4" fontId="9" fillId="8" borderId="66" xfId="8" applyNumberFormat="1" applyFont="1" applyFill="1" applyBorder="1" applyAlignment="1">
      <alignment horizontal="right"/>
    </xf>
    <xf numFmtId="4" fontId="1" fillId="0" borderId="20" xfId="8" applyNumberFormat="1" applyFont="1" applyBorder="1" applyAlignment="1">
      <alignment horizontal="right"/>
    </xf>
    <xf numFmtId="164" fontId="1" fillId="0" borderId="38" xfId="7" applyNumberFormat="1" applyFont="1" applyBorder="1" applyAlignment="1">
      <alignment horizontal="right"/>
    </xf>
    <xf numFmtId="4" fontId="1" fillId="0" borderId="78" xfId="5" applyNumberFormat="1" applyFont="1" applyBorder="1" applyAlignment="1">
      <alignment horizontal="right"/>
    </xf>
    <xf numFmtId="4" fontId="1" fillId="0" borderId="33" xfId="8" applyNumberFormat="1" applyFont="1" applyBorder="1" applyAlignment="1">
      <alignment horizontal="right"/>
    </xf>
    <xf numFmtId="4" fontId="9" fillId="2" borderId="82" xfId="8" applyNumberFormat="1" applyFont="1" applyFill="1" applyBorder="1" applyAlignment="1">
      <alignment horizontal="right"/>
    </xf>
    <xf numFmtId="4" fontId="1" fillId="7" borderId="142" xfId="5" applyNumberFormat="1" applyFont="1" applyFill="1" applyBorder="1" applyAlignment="1">
      <alignment horizontal="right"/>
    </xf>
    <xf numFmtId="4" fontId="13" fillId="10" borderId="70" xfId="7" applyNumberFormat="1" applyFont="1" applyFill="1" applyBorder="1" applyAlignment="1">
      <alignment horizontal="right"/>
    </xf>
    <xf numFmtId="4" fontId="13" fillId="10" borderId="72" xfId="7" applyNumberFormat="1" applyFont="1" applyFill="1" applyBorder="1" applyAlignment="1">
      <alignment horizontal="right"/>
    </xf>
    <xf numFmtId="4" fontId="13" fillId="10" borderId="117" xfId="7" applyNumberFormat="1" applyFont="1" applyFill="1" applyBorder="1" applyAlignment="1">
      <alignment horizontal="right"/>
    </xf>
    <xf numFmtId="4" fontId="13" fillId="0" borderId="117" xfId="7" applyNumberFormat="1" applyFont="1" applyFill="1" applyBorder="1" applyAlignment="1">
      <alignment horizontal="right"/>
    </xf>
    <xf numFmtId="0" fontId="14" fillId="0" borderId="136" xfId="32" applyBorder="1" applyAlignment="1">
      <alignment horizontal="right"/>
    </xf>
    <xf numFmtId="4" fontId="15" fillId="0" borderId="72" xfId="32" applyNumberFormat="1" applyFont="1" applyFill="1" applyBorder="1" applyAlignment="1">
      <alignment horizontal="right"/>
    </xf>
    <xf numFmtId="4" fontId="13" fillId="0" borderId="147" xfId="32" applyNumberFormat="1" applyFont="1" applyBorder="1" applyAlignment="1">
      <alignment horizontal="right"/>
    </xf>
    <xf numFmtId="4" fontId="13" fillId="10" borderId="18" xfId="7" applyNumberFormat="1" applyFont="1" applyFill="1" applyBorder="1" applyAlignment="1">
      <alignment horizontal="right"/>
    </xf>
    <xf numFmtId="4" fontId="13" fillId="10" borderId="49" xfId="7" applyNumberFormat="1" applyFont="1" applyFill="1" applyBorder="1" applyAlignment="1">
      <alignment horizontal="right"/>
    </xf>
    <xf numFmtId="4" fontId="13" fillId="10" borderId="75" xfId="7" applyNumberFormat="1" applyFont="1" applyFill="1" applyBorder="1" applyAlignment="1">
      <alignment horizontal="right"/>
    </xf>
    <xf numFmtId="4" fontId="13" fillId="0" borderId="133" xfId="7" applyNumberFormat="1" applyFont="1" applyFill="1" applyBorder="1" applyAlignment="1">
      <alignment horizontal="right"/>
    </xf>
    <xf numFmtId="0" fontId="14" fillId="0" borderId="137" xfId="32" applyBorder="1" applyAlignment="1">
      <alignment horizontal="right"/>
    </xf>
    <xf numFmtId="4" fontId="1" fillId="0" borderId="138" xfId="7" applyNumberFormat="1" applyFont="1" applyBorder="1" applyAlignment="1">
      <alignment horizontal="right"/>
    </xf>
    <xf numFmtId="4" fontId="13" fillId="0" borderId="26" xfId="36" applyNumberFormat="1" applyFont="1" applyBorder="1" applyAlignment="1">
      <alignment horizontal="right"/>
    </xf>
    <xf numFmtId="4" fontId="13" fillId="10" borderId="54" xfId="7" applyNumberFormat="1" applyFont="1" applyFill="1" applyBorder="1" applyAlignment="1">
      <alignment horizontal="right"/>
    </xf>
    <xf numFmtId="4" fontId="13" fillId="10" borderId="84" xfId="7" applyNumberFormat="1" applyFont="1" applyFill="1" applyBorder="1" applyAlignment="1">
      <alignment horizontal="right"/>
    </xf>
    <xf numFmtId="0" fontId="14" fillId="0" borderId="79" xfId="32" applyBorder="1" applyAlignment="1">
      <alignment horizontal="right"/>
    </xf>
    <xf numFmtId="4" fontId="14" fillId="0" borderId="0" xfId="32" applyNumberFormat="1" applyBorder="1" applyAlignment="1">
      <alignment horizontal="right"/>
    </xf>
    <xf numFmtId="4" fontId="13" fillId="0" borderId="26" xfId="32" applyNumberFormat="1" applyFont="1" applyBorder="1" applyAlignment="1">
      <alignment horizontal="right"/>
    </xf>
    <xf numFmtId="0" fontId="15" fillId="0" borderId="49" xfId="32" applyFont="1" applyBorder="1" applyAlignment="1">
      <alignment horizontal="right"/>
    </xf>
    <xf numFmtId="4" fontId="1" fillId="0" borderId="132" xfId="8" applyNumberFormat="1" applyFont="1" applyBorder="1" applyAlignment="1">
      <alignment horizontal="right"/>
    </xf>
    <xf numFmtId="4" fontId="13" fillId="0" borderId="39" xfId="7" applyNumberFormat="1" applyFont="1" applyFill="1" applyBorder="1" applyAlignment="1">
      <alignment horizontal="right"/>
    </xf>
    <xf numFmtId="0" fontId="14" fillId="0" borderId="0" xfId="32" applyBorder="1" applyAlignment="1">
      <alignment horizontal="right"/>
    </xf>
    <xf numFmtId="4" fontId="1" fillId="0" borderId="95" xfId="7" applyNumberFormat="1" applyFont="1" applyBorder="1" applyAlignment="1">
      <alignment horizontal="right"/>
    </xf>
    <xf numFmtId="4" fontId="13" fillId="0" borderId="139" xfId="32" applyNumberFormat="1" applyFont="1" applyBorder="1" applyAlignment="1">
      <alignment horizontal="right"/>
    </xf>
    <xf numFmtId="4" fontId="1" fillId="7" borderId="121" xfId="5" applyNumberFormat="1" applyFont="1" applyFill="1" applyBorder="1" applyAlignment="1">
      <alignment horizontal="right"/>
    </xf>
    <xf numFmtId="4" fontId="1" fillId="7" borderId="122" xfId="5" applyNumberFormat="1" applyFont="1" applyFill="1" applyBorder="1" applyAlignment="1">
      <alignment horizontal="right"/>
    </xf>
    <xf numFmtId="4" fontId="13" fillId="10" borderId="148" xfId="7" applyNumberFormat="1" applyFont="1" applyFill="1" applyBorder="1" applyAlignment="1">
      <alignment horizontal="right"/>
    </xf>
    <xf numFmtId="4" fontId="13" fillId="10" borderId="107" xfId="7" applyNumberFormat="1" applyFont="1" applyFill="1" applyBorder="1" applyAlignment="1">
      <alignment horizontal="right"/>
    </xf>
    <xf numFmtId="4" fontId="13" fillId="10" borderId="131" xfId="7" applyNumberFormat="1" applyFont="1" applyFill="1" applyBorder="1" applyAlignment="1">
      <alignment horizontal="right"/>
    </xf>
    <xf numFmtId="4" fontId="13" fillId="0" borderId="84" xfId="7" applyNumberFormat="1" applyFont="1" applyFill="1" applyBorder="1" applyAlignment="1">
      <alignment horizontal="right"/>
    </xf>
    <xf numFmtId="4" fontId="13" fillId="0" borderId="107" xfId="32" applyNumberFormat="1" applyFont="1" applyBorder="1" applyAlignment="1">
      <alignment horizontal="right"/>
    </xf>
    <xf numFmtId="4" fontId="13" fillId="10" borderId="86" xfId="7" applyNumberFormat="1" applyFont="1" applyFill="1" applyBorder="1" applyAlignment="1">
      <alignment horizontal="right"/>
    </xf>
    <xf numFmtId="4" fontId="13" fillId="0" borderId="45" xfId="32" applyNumberFormat="1" applyFont="1" applyBorder="1" applyAlignment="1">
      <alignment horizontal="right"/>
    </xf>
    <xf numFmtId="4" fontId="13" fillId="10" borderId="133" xfId="7" applyNumberFormat="1" applyFont="1" applyFill="1" applyBorder="1" applyAlignment="1">
      <alignment horizontal="right"/>
    </xf>
    <xf numFmtId="4" fontId="13" fillId="0" borderId="140" xfId="32" applyNumberFormat="1" applyFont="1" applyBorder="1" applyAlignment="1">
      <alignment horizontal="right"/>
    </xf>
    <xf numFmtId="4" fontId="13" fillId="0" borderId="49" xfId="32" applyNumberFormat="1" applyFont="1" applyBorder="1" applyAlignment="1">
      <alignment horizontal="right"/>
    </xf>
    <xf numFmtId="4" fontId="13" fillId="10" borderId="22" xfId="7" applyNumberFormat="1" applyFont="1" applyFill="1" applyBorder="1" applyAlignment="1">
      <alignment horizontal="right"/>
    </xf>
    <xf numFmtId="4" fontId="13" fillId="0" borderId="129" xfId="32" applyNumberFormat="1" applyFont="1" applyBorder="1" applyAlignment="1">
      <alignment horizontal="right"/>
    </xf>
    <xf numFmtId="4" fontId="13" fillId="0" borderId="140" xfId="39" applyNumberFormat="1" applyFont="1" applyBorder="1" applyAlignment="1">
      <alignment horizontal="right"/>
    </xf>
    <xf numFmtId="4" fontId="1" fillId="0" borderId="140" xfId="7" applyNumberFormat="1" applyFont="1" applyBorder="1" applyAlignment="1">
      <alignment horizontal="right"/>
    </xf>
    <xf numFmtId="4" fontId="13" fillId="10" borderId="105" xfId="7" applyNumberFormat="1" applyFont="1" applyFill="1" applyBorder="1" applyAlignment="1">
      <alignment horizontal="right"/>
    </xf>
    <xf numFmtId="4" fontId="13" fillId="10" borderId="141" xfId="7" applyNumberFormat="1" applyFont="1" applyFill="1" applyBorder="1" applyAlignment="1">
      <alignment horizontal="right"/>
    </xf>
    <xf numFmtId="4" fontId="1" fillId="0" borderId="92" xfId="7" applyNumberFormat="1" applyFont="1" applyBorder="1" applyAlignment="1">
      <alignment horizontal="right"/>
    </xf>
    <xf numFmtId="4" fontId="1" fillId="0" borderId="30" xfId="8" applyNumberFormat="1" applyFont="1" applyBorder="1" applyAlignment="1">
      <alignment horizontal="right"/>
    </xf>
    <xf numFmtId="4" fontId="1" fillId="0" borderId="63" xfId="7" applyNumberFormat="1" applyFont="1" applyFill="1" applyBorder="1" applyAlignment="1">
      <alignment horizontal="right"/>
    </xf>
    <xf numFmtId="4" fontId="1" fillId="0" borderId="64" xfId="7" applyNumberFormat="1" applyFont="1" applyFill="1" applyBorder="1" applyAlignment="1">
      <alignment horizontal="right"/>
    </xf>
    <xf numFmtId="4" fontId="1" fillId="0" borderId="28" xfId="5" applyNumberFormat="1" applyFont="1" applyFill="1" applyBorder="1" applyAlignment="1">
      <alignment horizontal="right"/>
    </xf>
    <xf numFmtId="4" fontId="1" fillId="0" borderId="45" xfId="7" applyNumberFormat="1" applyFont="1" applyFill="1" applyBorder="1" applyAlignment="1">
      <alignment horizontal="right"/>
    </xf>
    <xf numFmtId="4" fontId="1" fillId="0" borderId="77" xfId="7" applyNumberFormat="1" applyFont="1" applyBorder="1" applyAlignment="1">
      <alignment horizontal="right"/>
    </xf>
    <xf numFmtId="4" fontId="1" fillId="0" borderId="127" xfId="7" applyNumberFormat="1" applyFont="1" applyBorder="1" applyAlignment="1">
      <alignment horizontal="right"/>
    </xf>
    <xf numFmtId="4" fontId="1" fillId="0" borderId="50" xfId="7" applyNumberFormat="1" applyFont="1" applyFill="1" applyBorder="1" applyAlignment="1">
      <alignment horizontal="right"/>
    </xf>
    <xf numFmtId="4" fontId="1" fillId="0" borderId="132" xfId="8" applyNumberFormat="1" applyFont="1" applyFill="1" applyBorder="1" applyAlignment="1">
      <alignment horizontal="right"/>
    </xf>
    <xf numFmtId="4" fontId="1" fillId="0" borderId="127" xfId="7" applyNumberFormat="1" applyFont="1" applyFill="1" applyBorder="1" applyAlignment="1">
      <alignment horizontal="right"/>
    </xf>
    <xf numFmtId="4" fontId="1" fillId="0" borderId="22" xfId="5" applyNumberFormat="1" applyFont="1" applyFill="1" applyBorder="1" applyAlignment="1">
      <alignment horizontal="right"/>
    </xf>
    <xf numFmtId="4" fontId="1" fillId="0" borderId="26" xfId="8" applyNumberFormat="1" applyFont="1" applyFill="1" applyBorder="1" applyAlignment="1">
      <alignment horizontal="right"/>
    </xf>
    <xf numFmtId="4" fontId="1" fillId="0" borderId="103" xfId="7" applyNumberFormat="1" applyFont="1" applyBorder="1" applyAlignment="1">
      <alignment horizontal="right"/>
    </xf>
    <xf numFmtId="4" fontId="1" fillId="0" borderId="134" xfId="7" applyNumberFormat="1" applyFont="1" applyBorder="1" applyAlignment="1">
      <alignment horizontal="right"/>
    </xf>
    <xf numFmtId="4" fontId="1" fillId="0" borderId="49" xfId="5" applyNumberFormat="1" applyFont="1" applyFill="1" applyBorder="1" applyAlignment="1">
      <alignment horizontal="right"/>
    </xf>
    <xf numFmtId="4" fontId="1" fillId="0" borderId="26" xfId="5" applyNumberFormat="1" applyFont="1" applyFill="1" applyBorder="1" applyAlignment="1">
      <alignment horizontal="right"/>
    </xf>
    <xf numFmtId="4" fontId="1" fillId="0" borderId="57" xfId="7" applyNumberFormat="1" applyFont="1" applyBorder="1" applyAlignment="1">
      <alignment horizontal="right"/>
    </xf>
    <xf numFmtId="4" fontId="1" fillId="0" borderId="39" xfId="7" applyNumberFormat="1" applyFont="1" applyFill="1" applyBorder="1" applyAlignment="1">
      <alignment horizontal="right"/>
    </xf>
    <xf numFmtId="4" fontId="1" fillId="0" borderId="36" xfId="7" applyNumberFormat="1" applyFont="1" applyFill="1" applyBorder="1" applyAlignment="1">
      <alignment horizontal="right"/>
    </xf>
    <xf numFmtId="4" fontId="1" fillId="0" borderId="58" xfId="8" applyNumberFormat="1" applyFont="1" applyFill="1" applyBorder="1" applyAlignment="1">
      <alignment horizontal="right"/>
    </xf>
    <xf numFmtId="4" fontId="1" fillId="0" borderId="107" xfId="5" applyNumberFormat="1" applyFont="1" applyBorder="1" applyAlignment="1">
      <alignment horizontal="right"/>
    </xf>
    <xf numFmtId="4" fontId="1" fillId="0" borderId="52" xfId="7" applyNumberFormat="1" applyFont="1" applyBorder="1" applyAlignment="1">
      <alignment horizontal="right"/>
    </xf>
    <xf numFmtId="4" fontId="1" fillId="0" borderId="45" xfId="5" applyNumberFormat="1" applyFont="1" applyBorder="1" applyAlignment="1">
      <alignment horizontal="right"/>
    </xf>
    <xf numFmtId="4" fontId="13" fillId="0" borderId="107" xfId="32" applyNumberFormat="1" applyFont="1" applyFill="1" applyBorder="1" applyAlignment="1">
      <alignment horizontal="right"/>
    </xf>
    <xf numFmtId="4" fontId="13" fillId="0" borderId="54" xfId="7" applyNumberFormat="1" applyFont="1" applyFill="1" applyBorder="1" applyAlignment="1">
      <alignment horizontal="right"/>
    </xf>
    <xf numFmtId="4" fontId="1" fillId="9" borderId="28" xfId="7" applyNumberFormat="1" applyFont="1" applyFill="1" applyBorder="1" applyAlignment="1">
      <alignment horizontal="right"/>
    </xf>
    <xf numFmtId="4" fontId="13" fillId="0" borderId="132" xfId="32" applyNumberFormat="1" applyFont="1" applyBorder="1" applyAlignment="1">
      <alignment horizontal="right"/>
    </xf>
    <xf numFmtId="4" fontId="13" fillId="0" borderId="0" xfId="32" applyNumberFormat="1" applyFont="1" applyBorder="1" applyAlignment="1">
      <alignment horizontal="right"/>
    </xf>
    <xf numFmtId="4" fontId="1" fillId="7" borderId="149" xfId="5" applyNumberFormat="1" applyFont="1" applyFill="1" applyBorder="1" applyAlignment="1">
      <alignment horizontal="right"/>
    </xf>
    <xf numFmtId="4" fontId="1" fillId="7" borderId="143" xfId="5" applyNumberFormat="1" applyFont="1" applyFill="1" applyBorder="1" applyAlignment="1">
      <alignment horizontal="right"/>
    </xf>
    <xf numFmtId="4" fontId="1" fillId="7" borderId="144" xfId="8" applyNumberFormat="1" applyFont="1" applyFill="1" applyBorder="1" applyAlignment="1">
      <alignment horizontal="right"/>
    </xf>
    <xf numFmtId="4" fontId="1" fillId="7" borderId="145" xfId="5" applyNumberFormat="1" applyFont="1" applyFill="1" applyBorder="1" applyAlignment="1">
      <alignment horizontal="right"/>
    </xf>
    <xf numFmtId="4" fontId="1" fillId="0" borderId="74" xfId="5" applyNumberFormat="1" applyFont="1" applyBorder="1" applyAlignment="1">
      <alignment horizontal="right"/>
    </xf>
    <xf numFmtId="4" fontId="1" fillId="0" borderId="28" xfId="5" applyNumberFormat="1" applyFont="1" applyBorder="1" applyAlignment="1">
      <alignment horizontal="right"/>
    </xf>
    <xf numFmtId="4" fontId="1" fillId="0" borderId="0" xfId="5" applyNumberFormat="1" applyFont="1" applyBorder="1" applyAlignment="1">
      <alignment horizontal="right"/>
    </xf>
    <xf numFmtId="4" fontId="1" fillId="0" borderId="87" xfId="5" applyNumberFormat="1" applyFont="1" applyFill="1" applyBorder="1" applyAlignment="1">
      <alignment horizontal="right"/>
    </xf>
    <xf numFmtId="4" fontId="1" fillId="0" borderId="132" xfId="5" applyNumberFormat="1" applyFont="1" applyFill="1" applyBorder="1" applyAlignment="1">
      <alignment horizontal="right"/>
    </xf>
    <xf numFmtId="4" fontId="1" fillId="0" borderId="54" xfId="5" applyNumberFormat="1" applyFont="1" applyBorder="1" applyAlignment="1">
      <alignment horizontal="right"/>
    </xf>
    <xf numFmtId="4" fontId="1" fillId="0" borderId="22" xfId="8" applyNumberFormat="1" applyFont="1" applyBorder="1" applyAlignment="1">
      <alignment horizontal="right"/>
    </xf>
    <xf numFmtId="4" fontId="1" fillId="0" borderId="84" xfId="5" applyNumberFormat="1" applyFont="1" applyBorder="1" applyAlignment="1">
      <alignment horizontal="right"/>
    </xf>
    <xf numFmtId="4" fontId="1" fillId="0" borderId="0" xfId="5" applyNumberFormat="1" applyFont="1" applyFill="1" applyBorder="1" applyAlignment="1">
      <alignment horizontal="right"/>
    </xf>
    <xf numFmtId="4" fontId="1" fillId="0" borderId="84" xfId="5" applyNumberFormat="1" applyFont="1" applyFill="1" applyBorder="1" applyAlignment="1">
      <alignment horizontal="right"/>
    </xf>
    <xf numFmtId="4" fontId="1" fillId="0" borderId="99" xfId="5" applyNumberFormat="1" applyFont="1" applyBorder="1" applyAlignment="1">
      <alignment horizontal="right"/>
    </xf>
    <xf numFmtId="4" fontId="1" fillId="0" borderId="87" xfId="5" applyNumberFormat="1" applyFont="1" applyBorder="1" applyAlignment="1">
      <alignment horizontal="right"/>
    </xf>
    <xf numFmtId="4" fontId="1" fillId="0" borderId="148" xfId="5" applyNumberFormat="1" applyFont="1" applyBorder="1" applyAlignment="1">
      <alignment horizontal="right"/>
    </xf>
    <xf numFmtId="4" fontId="1" fillId="0" borderId="131" xfId="5" applyNumberFormat="1" applyFont="1" applyBorder="1" applyAlignment="1">
      <alignment horizontal="right"/>
    </xf>
    <xf numFmtId="4" fontId="1" fillId="0" borderId="131" xfId="5" applyNumberFormat="1" applyFont="1" applyFill="1" applyBorder="1" applyAlignment="1">
      <alignment horizontal="right"/>
    </xf>
    <xf numFmtId="4" fontId="9" fillId="2" borderId="13" xfId="8" applyNumberFormat="1" applyFont="1" applyFill="1" applyBorder="1" applyAlignment="1">
      <alignment horizontal="right"/>
    </xf>
    <xf numFmtId="4" fontId="9" fillId="2" borderId="16" xfId="8" applyNumberFormat="1" applyFont="1" applyFill="1" applyBorder="1" applyAlignment="1">
      <alignment horizontal="right"/>
    </xf>
    <xf numFmtId="4" fontId="1" fillId="0" borderId="150" xfId="7" applyNumberFormat="1" applyFont="1" applyBorder="1" applyAlignment="1">
      <alignment horizontal="right"/>
    </xf>
    <xf numFmtId="4" fontId="1" fillId="0" borderId="32" xfId="7" applyNumberFormat="1" applyFont="1" applyBorder="1" applyAlignment="1">
      <alignment horizontal="right"/>
    </xf>
    <xf numFmtId="164" fontId="1" fillId="0" borderId="26" xfId="7" applyNumberFormat="1" applyFont="1" applyBorder="1" applyAlignment="1">
      <alignment horizontal="right"/>
    </xf>
    <xf numFmtId="4" fontId="1" fillId="0" borderId="36" xfId="5" applyNumberFormat="1" applyFont="1" applyBorder="1" applyAlignment="1">
      <alignment horizontal="right"/>
    </xf>
    <xf numFmtId="4" fontId="1" fillId="0" borderId="129" xfId="8" applyNumberFormat="1" applyFont="1" applyBorder="1" applyAlignment="1">
      <alignment horizontal="right"/>
    </xf>
    <xf numFmtId="4" fontId="13" fillId="0" borderId="127" xfId="7" applyNumberFormat="1" applyFont="1" applyFill="1" applyBorder="1" applyAlignment="1">
      <alignment horizontal="right"/>
    </xf>
    <xf numFmtId="4" fontId="1" fillId="9" borderId="36" xfId="7" applyNumberFormat="1" applyFont="1" applyFill="1" applyBorder="1" applyAlignment="1">
      <alignment horizontal="right"/>
    </xf>
    <xf numFmtId="4" fontId="1" fillId="0" borderId="33" xfId="7" applyNumberFormat="1" applyFont="1" applyBorder="1" applyAlignment="1">
      <alignment horizontal="right"/>
    </xf>
    <xf numFmtId="4" fontId="13" fillId="0" borderId="151" xfId="32" applyNumberFormat="1" applyFont="1" applyBorder="1" applyAlignment="1">
      <alignment horizontal="right"/>
    </xf>
    <xf numFmtId="4" fontId="13" fillId="0" borderId="33" xfId="32" applyNumberFormat="1" applyFont="1" applyBorder="1" applyAlignment="1">
      <alignment horizontal="right"/>
    </xf>
    <xf numFmtId="164" fontId="1" fillId="0" borderId="119" xfId="7" applyNumberFormat="1" applyFont="1" applyBorder="1" applyAlignment="1">
      <alignment horizontal="right"/>
    </xf>
    <xf numFmtId="0" fontId="7" fillId="0" borderId="2" xfId="4" applyFont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Border="1" applyAlignment="1" applyProtection="1">
      <alignment horizontal="left" vertical="center" wrapText="1"/>
    </xf>
    <xf numFmtId="0" fontId="9" fillId="6" borderId="68" xfId="5" applyFont="1" applyFill="1" applyBorder="1" applyAlignment="1">
      <alignment horizontal="center" vertical="center"/>
    </xf>
    <xf numFmtId="0" fontId="9" fillId="6" borderId="69" xfId="5" applyFont="1" applyFill="1" applyBorder="1" applyAlignment="1">
      <alignment horizontal="center"/>
    </xf>
    <xf numFmtId="0" fontId="9" fillId="6" borderId="74" xfId="5" applyFont="1" applyFill="1" applyBorder="1" applyAlignment="1">
      <alignment horizontal="center" vertical="center"/>
    </xf>
    <xf numFmtId="0" fontId="9" fillId="6" borderId="75" xfId="5" applyFont="1" applyFill="1" applyBorder="1" applyAlignment="1">
      <alignment horizontal="center"/>
    </xf>
    <xf numFmtId="0" fontId="9" fillId="6" borderId="80" xfId="5" applyFont="1" applyFill="1" applyBorder="1" applyAlignment="1">
      <alignment horizontal="center" vertical="center"/>
    </xf>
    <xf numFmtId="0" fontId="9" fillId="6" borderId="81" xfId="5" applyFont="1" applyFill="1" applyBorder="1" applyAlignment="1">
      <alignment horizontal="center"/>
    </xf>
    <xf numFmtId="0" fontId="9" fillId="2" borderId="8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12" xfId="6" applyFont="1" applyFill="1" applyBorder="1" applyAlignment="1">
      <alignment horizontal="center" vertical="center" wrapText="1"/>
    </xf>
    <xf numFmtId="0" fontId="1" fillId="6" borderId="18" xfId="5" applyFont="1" applyFill="1" applyBorder="1" applyAlignment="1">
      <alignment horizontal="center" vertical="center"/>
    </xf>
    <xf numFmtId="0" fontId="1" fillId="6" borderId="18" xfId="5" applyFont="1" applyFill="1" applyBorder="1" applyAlignment="1">
      <alignment horizontal="center"/>
    </xf>
    <xf numFmtId="0" fontId="1" fillId="6" borderId="59" xfId="5" applyFont="1" applyFill="1" applyBorder="1" applyAlignment="1">
      <alignment horizontal="center"/>
    </xf>
    <xf numFmtId="0" fontId="1" fillId="5" borderId="19" xfId="5" applyFont="1" applyFill="1" applyBorder="1" applyAlignment="1">
      <alignment horizontal="center" vertical="center" wrapText="1"/>
    </xf>
    <xf numFmtId="0" fontId="1" fillId="5" borderId="40" xfId="5" applyFont="1" applyFill="1" applyBorder="1" applyAlignment="1">
      <alignment horizontal="center" vertical="center" wrapText="1"/>
    </xf>
    <xf numFmtId="0" fontId="1" fillId="5" borderId="44" xfId="5" applyFont="1" applyFill="1" applyBorder="1" applyAlignment="1">
      <alignment horizontal="center" vertical="center" wrapText="1"/>
    </xf>
    <xf numFmtId="0" fontId="1" fillId="6" borderId="61" xfId="5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 wrapText="1"/>
    </xf>
    <xf numFmtId="0" fontId="9" fillId="4" borderId="13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15" xfId="5" applyFont="1" applyFill="1" applyBorder="1" applyAlignment="1">
      <alignment horizontal="center" vertical="center" wrapText="1"/>
    </xf>
    <xf numFmtId="0" fontId="9" fillId="8" borderId="6" xfId="5" applyFont="1" applyFill="1" applyBorder="1" applyAlignment="1">
      <alignment horizontal="center" vertical="center" wrapText="1"/>
    </xf>
    <xf numFmtId="0" fontId="9" fillId="8" borderId="13" xfId="5" applyFont="1" applyFill="1" applyBorder="1" applyAlignment="1">
      <alignment horizontal="center" vertical="center" wrapText="1"/>
    </xf>
    <xf numFmtId="0" fontId="9" fillId="8" borderId="7" xfId="5" applyFont="1" applyFill="1" applyBorder="1" applyAlignment="1">
      <alignment horizontal="center" vertical="center" wrapText="1"/>
    </xf>
    <xf numFmtId="0" fontId="9" fillId="8" borderId="14" xfId="5" applyFont="1" applyFill="1" applyBorder="1" applyAlignment="1">
      <alignment horizontal="center" vertical="center" wrapText="1"/>
    </xf>
    <xf numFmtId="0" fontId="9" fillId="8" borderId="83" xfId="5" applyFont="1" applyFill="1" applyBorder="1" applyAlignment="1">
      <alignment horizontal="center" vertical="center" wrapText="1"/>
    </xf>
    <xf numFmtId="0" fontId="9" fillId="8" borderId="82" xfId="5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0" borderId="0" xfId="7" applyFont="1" applyFill="1" applyAlignment="1">
      <alignment vertical="center" wrapText="1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/>
    <xf numFmtId="0" fontId="9" fillId="2" borderId="96" xfId="6" applyFont="1" applyFill="1" applyBorder="1" applyAlignment="1">
      <alignment horizontal="center" vertical="center" wrapText="1"/>
    </xf>
    <xf numFmtId="0" fontId="9" fillId="2" borderId="97" xfId="6" applyFont="1" applyFill="1" applyBorder="1" applyAlignment="1">
      <alignment horizontal="center" vertical="center" wrapText="1"/>
    </xf>
    <xf numFmtId="0" fontId="9" fillId="6" borderId="68" xfId="10" applyFont="1" applyFill="1" applyBorder="1" applyAlignment="1">
      <alignment horizontal="center" vertical="center"/>
    </xf>
    <xf numFmtId="0" fontId="9" fillId="5" borderId="69" xfId="10" applyFont="1" applyFill="1" applyBorder="1" applyAlignment="1">
      <alignment horizontal="center"/>
    </xf>
    <xf numFmtId="0" fontId="9" fillId="6" borderId="74" xfId="10" applyFont="1" applyFill="1" applyBorder="1" applyAlignment="1">
      <alignment horizontal="center" vertical="center"/>
    </xf>
    <xf numFmtId="0" fontId="9" fillId="5" borderId="75" xfId="10" applyFont="1" applyFill="1" applyBorder="1" applyAlignment="1">
      <alignment horizontal="center"/>
    </xf>
    <xf numFmtId="0" fontId="9" fillId="6" borderId="75" xfId="10" applyFont="1" applyFill="1" applyBorder="1" applyAlignment="1">
      <alignment horizontal="center"/>
    </xf>
    <xf numFmtId="0" fontId="9" fillId="6" borderId="80" xfId="10" applyFont="1" applyFill="1" applyBorder="1" applyAlignment="1">
      <alignment horizontal="center" vertical="center"/>
    </xf>
    <xf numFmtId="0" fontId="9" fillId="6" borderId="81" xfId="10" applyFont="1" applyFill="1" applyBorder="1" applyAlignment="1">
      <alignment horizontal="center"/>
    </xf>
    <xf numFmtId="0" fontId="1" fillId="6" borderId="18" xfId="10" applyFont="1" applyFill="1" applyBorder="1" applyAlignment="1">
      <alignment horizontal="center" vertical="center"/>
    </xf>
    <xf numFmtId="0" fontId="1" fillId="6" borderId="18" xfId="10" applyFont="1" applyFill="1" applyBorder="1" applyAlignment="1">
      <alignment horizontal="center"/>
    </xf>
    <xf numFmtId="0" fontId="1" fillId="6" borderId="59" xfId="10" applyFont="1" applyFill="1" applyBorder="1" applyAlignment="1">
      <alignment horizontal="center"/>
    </xf>
    <xf numFmtId="0" fontId="1" fillId="5" borderId="19" xfId="10" applyFont="1" applyFill="1" applyBorder="1" applyAlignment="1">
      <alignment horizontal="center" vertical="center" wrapText="1"/>
    </xf>
    <xf numFmtId="0" fontId="1" fillId="5" borderId="40" xfId="10" applyFont="1" applyFill="1" applyBorder="1" applyAlignment="1">
      <alignment horizontal="center" vertical="center" wrapText="1"/>
    </xf>
    <xf numFmtId="0" fontId="1" fillId="5" borderId="44" xfId="10" applyFont="1" applyFill="1" applyBorder="1" applyAlignment="1">
      <alignment horizontal="center" vertical="center" wrapText="1"/>
    </xf>
    <xf numFmtId="0" fontId="1" fillId="6" borderId="61" xfId="10" applyFont="1" applyFill="1" applyBorder="1" applyAlignment="1">
      <alignment horizontal="center" vertical="center"/>
    </xf>
    <xf numFmtId="0" fontId="9" fillId="3" borderId="0" xfId="11" applyFont="1" applyFill="1" applyBorder="1" applyAlignment="1">
      <alignment horizontal="left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4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 wrapText="1"/>
    </xf>
    <xf numFmtId="0" fontId="9" fillId="8" borderId="6" xfId="10" applyFont="1" applyFill="1" applyBorder="1" applyAlignment="1">
      <alignment horizontal="center" vertical="center" wrapText="1"/>
    </xf>
    <xf numFmtId="0" fontId="9" fillId="8" borderId="13" xfId="10" applyFont="1" applyFill="1" applyBorder="1" applyAlignment="1">
      <alignment horizontal="center" vertical="center" wrapText="1"/>
    </xf>
    <xf numFmtId="0" fontId="9" fillId="8" borderId="7" xfId="10" applyFont="1" applyFill="1" applyBorder="1" applyAlignment="1">
      <alignment horizontal="center" vertical="center" wrapText="1"/>
    </xf>
    <xf numFmtId="0" fontId="9" fillId="8" borderId="14" xfId="10" applyFont="1" applyFill="1" applyBorder="1" applyAlignment="1">
      <alignment horizontal="center" vertical="center" wrapText="1"/>
    </xf>
    <xf numFmtId="0" fontId="9" fillId="8" borderId="83" xfId="10" applyFont="1" applyFill="1" applyBorder="1" applyAlignment="1">
      <alignment horizontal="center" vertical="center" wrapText="1"/>
    </xf>
    <xf numFmtId="0" fontId="9" fillId="8" borderId="82" xfId="10" applyFont="1" applyFill="1" applyBorder="1" applyAlignment="1">
      <alignment horizontal="center" vertical="center" wrapText="1"/>
    </xf>
    <xf numFmtId="0" fontId="9" fillId="2" borderId="96" xfId="11" applyFont="1" applyFill="1" applyBorder="1" applyAlignment="1">
      <alignment horizontal="center" vertical="center" wrapText="1"/>
    </xf>
    <xf numFmtId="0" fontId="9" fillId="2" borderId="97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11" xfId="11" applyFont="1" applyFill="1" applyBorder="1" applyAlignment="1">
      <alignment horizontal="center" vertical="center" wrapText="1"/>
    </xf>
    <xf numFmtId="0" fontId="9" fillId="6" borderId="68" xfId="15" applyFont="1" applyFill="1" applyBorder="1" applyAlignment="1">
      <alignment horizontal="center" vertical="center"/>
    </xf>
    <xf numFmtId="0" fontId="9" fillId="5" borderId="69" xfId="15" applyFont="1" applyFill="1" applyBorder="1" applyAlignment="1">
      <alignment horizontal="center"/>
    </xf>
    <xf numFmtId="0" fontId="9" fillId="6" borderId="74" xfId="15" applyFont="1" applyFill="1" applyBorder="1" applyAlignment="1">
      <alignment horizontal="center" vertical="center"/>
    </xf>
    <xf numFmtId="0" fontId="9" fillId="5" borderId="75" xfId="15" applyFont="1" applyFill="1" applyBorder="1" applyAlignment="1">
      <alignment horizontal="center"/>
    </xf>
    <xf numFmtId="0" fontId="9" fillId="6" borderId="75" xfId="15" applyFont="1" applyFill="1" applyBorder="1" applyAlignment="1">
      <alignment horizontal="center"/>
    </xf>
    <xf numFmtId="0" fontId="9" fillId="6" borderId="80" xfId="15" applyFont="1" applyFill="1" applyBorder="1" applyAlignment="1">
      <alignment horizontal="center" vertical="center"/>
    </xf>
    <xf numFmtId="0" fontId="9" fillId="6" borderId="81" xfId="15" applyFont="1" applyFill="1" applyBorder="1" applyAlignment="1">
      <alignment horizontal="center"/>
    </xf>
    <xf numFmtId="0" fontId="1" fillId="6" borderId="18" xfId="15" applyFont="1" applyFill="1" applyBorder="1" applyAlignment="1">
      <alignment horizontal="center" vertical="center"/>
    </xf>
    <xf numFmtId="0" fontId="1" fillId="6" borderId="18" xfId="15" applyFont="1" applyFill="1" applyBorder="1" applyAlignment="1">
      <alignment horizontal="center"/>
    </xf>
    <xf numFmtId="0" fontId="1" fillId="6" borderId="59" xfId="15" applyFont="1" applyFill="1" applyBorder="1" applyAlignment="1">
      <alignment horizontal="center"/>
    </xf>
    <xf numFmtId="0" fontId="1" fillId="5" borderId="19" xfId="15" applyFont="1" applyFill="1" applyBorder="1" applyAlignment="1">
      <alignment horizontal="center" vertical="center" wrapText="1"/>
    </xf>
    <xf numFmtId="0" fontId="1" fillId="5" borderId="40" xfId="15" applyFont="1" applyFill="1" applyBorder="1" applyAlignment="1">
      <alignment horizontal="center" vertical="center" wrapText="1"/>
    </xf>
    <xf numFmtId="0" fontId="1" fillId="5" borderId="44" xfId="15" applyFont="1" applyFill="1" applyBorder="1" applyAlignment="1">
      <alignment horizontal="center" vertical="center" wrapText="1"/>
    </xf>
    <xf numFmtId="0" fontId="1" fillId="6" borderId="61" xfId="15" applyFont="1" applyFill="1" applyBorder="1" applyAlignment="1">
      <alignment horizontal="center" vertical="center"/>
    </xf>
    <xf numFmtId="0" fontId="9" fillId="2" borderId="3" xfId="16" applyFont="1" applyFill="1" applyBorder="1" applyAlignment="1">
      <alignment horizontal="center" vertical="center" wrapText="1"/>
    </xf>
    <xf numFmtId="0" fontId="9" fillId="2" borderId="4" xfId="16" applyFont="1" applyFill="1" applyBorder="1" applyAlignment="1">
      <alignment horizontal="center" vertical="center" wrapText="1"/>
    </xf>
    <xf numFmtId="0" fontId="9" fillId="2" borderId="5" xfId="16" applyFont="1" applyFill="1" applyBorder="1" applyAlignment="1">
      <alignment horizontal="center" vertical="center" wrapText="1"/>
    </xf>
    <xf numFmtId="0" fontId="9" fillId="8" borderId="6" xfId="15" applyFont="1" applyFill="1" applyBorder="1" applyAlignment="1">
      <alignment horizontal="center" vertical="center" wrapText="1"/>
    </xf>
    <xf numFmtId="0" fontId="9" fillId="8" borderId="13" xfId="15" applyFont="1" applyFill="1" applyBorder="1" applyAlignment="1">
      <alignment horizontal="center" vertical="center" wrapText="1"/>
    </xf>
    <xf numFmtId="0" fontId="9" fillId="8" borderId="7" xfId="15" applyFont="1" applyFill="1" applyBorder="1" applyAlignment="1">
      <alignment horizontal="center" vertical="center" wrapText="1"/>
    </xf>
    <xf numFmtId="0" fontId="9" fillId="8" borderId="14" xfId="15" applyFont="1" applyFill="1" applyBorder="1" applyAlignment="1">
      <alignment horizontal="center" vertical="center" wrapText="1"/>
    </xf>
    <xf numFmtId="0" fontId="9" fillId="8" borderId="8" xfId="15" applyFont="1" applyFill="1" applyBorder="1" applyAlignment="1">
      <alignment horizontal="center" vertical="center" wrapText="1"/>
    </xf>
    <xf numFmtId="0" fontId="9" fillId="8" borderId="15" xfId="15" applyFont="1" applyFill="1" applyBorder="1" applyAlignment="1">
      <alignment horizontal="center" vertical="center" wrapText="1"/>
    </xf>
    <xf numFmtId="0" fontId="9" fillId="2" borderId="116" xfId="16" applyFont="1" applyFill="1" applyBorder="1" applyAlignment="1">
      <alignment horizontal="center" vertical="center" wrapText="1"/>
    </xf>
    <xf numFmtId="0" fontId="9" fillId="2" borderId="97" xfId="16" applyFont="1" applyFill="1" applyBorder="1" applyAlignment="1">
      <alignment horizontal="center" vertical="center" wrapText="1"/>
    </xf>
    <xf numFmtId="0" fontId="9" fillId="2" borderId="8" xfId="16" applyFont="1" applyFill="1" applyBorder="1" applyAlignment="1">
      <alignment horizontal="center" vertical="center" wrapText="1"/>
    </xf>
    <xf numFmtId="0" fontId="9" fillId="2" borderId="11" xfId="16" applyFont="1" applyFill="1" applyBorder="1" applyAlignment="1">
      <alignment horizontal="center" vertical="center" wrapText="1"/>
    </xf>
    <xf numFmtId="0" fontId="9" fillId="6" borderId="68" xfId="19" applyFont="1" applyFill="1" applyBorder="1" applyAlignment="1">
      <alignment horizontal="center" vertical="center"/>
    </xf>
    <xf numFmtId="0" fontId="9" fillId="5" borderId="69" xfId="19" applyFont="1" applyFill="1" applyBorder="1" applyAlignment="1">
      <alignment horizontal="center"/>
    </xf>
    <xf numFmtId="0" fontId="9" fillId="6" borderId="74" xfId="19" applyFont="1" applyFill="1" applyBorder="1" applyAlignment="1">
      <alignment horizontal="center" vertical="center"/>
    </xf>
    <xf numFmtId="0" fontId="9" fillId="5" borderId="75" xfId="19" applyFont="1" applyFill="1" applyBorder="1" applyAlignment="1">
      <alignment horizontal="center"/>
    </xf>
    <xf numFmtId="0" fontId="9" fillId="6" borderId="75" xfId="19" applyFont="1" applyFill="1" applyBorder="1" applyAlignment="1">
      <alignment horizontal="center"/>
    </xf>
    <xf numFmtId="0" fontId="9" fillId="6" borderId="80" xfId="19" applyFont="1" applyFill="1" applyBorder="1" applyAlignment="1">
      <alignment horizontal="center" vertical="center"/>
    </xf>
    <xf numFmtId="0" fontId="9" fillId="6" borderId="81" xfId="19" applyFont="1" applyFill="1" applyBorder="1" applyAlignment="1">
      <alignment horizontal="center"/>
    </xf>
    <xf numFmtId="0" fontId="1" fillId="6" borderId="18" xfId="19" applyFont="1" applyFill="1" applyBorder="1" applyAlignment="1">
      <alignment horizontal="center" vertical="center"/>
    </xf>
    <xf numFmtId="0" fontId="1" fillId="6" borderId="18" xfId="19" applyFont="1" applyFill="1" applyBorder="1" applyAlignment="1">
      <alignment horizontal="center"/>
    </xf>
    <xf numFmtId="0" fontId="1" fillId="6" borderId="59" xfId="19" applyFont="1" applyFill="1" applyBorder="1" applyAlignment="1">
      <alignment horizontal="center"/>
    </xf>
    <xf numFmtId="0" fontId="1" fillId="5" borderId="19" xfId="19" applyFont="1" applyFill="1" applyBorder="1" applyAlignment="1">
      <alignment horizontal="center" vertical="center" wrapText="1"/>
    </xf>
    <xf numFmtId="0" fontId="1" fillId="5" borderId="40" xfId="19" applyFont="1" applyFill="1" applyBorder="1" applyAlignment="1">
      <alignment horizontal="center" vertical="center" wrapText="1"/>
    </xf>
    <xf numFmtId="0" fontId="1" fillId="5" borderId="44" xfId="19" applyFont="1" applyFill="1" applyBorder="1" applyAlignment="1">
      <alignment horizontal="center" vertical="center" wrapText="1"/>
    </xf>
    <xf numFmtId="0" fontId="1" fillId="6" borderId="61" xfId="19" applyFont="1" applyFill="1" applyBorder="1" applyAlignment="1">
      <alignment horizontal="center" vertical="center"/>
    </xf>
    <xf numFmtId="0" fontId="9" fillId="2" borderId="3" xfId="20" applyFont="1" applyFill="1" applyBorder="1" applyAlignment="1">
      <alignment horizontal="center" vertical="center" wrapText="1"/>
    </xf>
    <xf numFmtId="0" fontId="9" fillId="2" borderId="4" xfId="20" applyFont="1" applyFill="1" applyBorder="1" applyAlignment="1">
      <alignment horizontal="center" vertical="center" wrapText="1"/>
    </xf>
    <xf numFmtId="0" fontId="9" fillId="2" borderId="5" xfId="20" applyFont="1" applyFill="1" applyBorder="1" applyAlignment="1">
      <alignment horizontal="center" vertical="center" wrapText="1"/>
    </xf>
    <xf numFmtId="0" fontId="9" fillId="8" borderId="6" xfId="19" applyFont="1" applyFill="1" applyBorder="1" applyAlignment="1">
      <alignment horizontal="center" vertical="center" wrapText="1"/>
    </xf>
    <xf numFmtId="0" fontId="9" fillId="8" borderId="13" xfId="19" applyFont="1" applyFill="1" applyBorder="1" applyAlignment="1">
      <alignment horizontal="center" vertical="center" wrapText="1"/>
    </xf>
    <xf numFmtId="0" fontId="9" fillId="8" borderId="7" xfId="19" applyFont="1" applyFill="1" applyBorder="1" applyAlignment="1">
      <alignment horizontal="center" vertical="center" wrapText="1"/>
    </xf>
    <xf numFmtId="0" fontId="9" fillId="8" borderId="14" xfId="19" applyFont="1" applyFill="1" applyBorder="1" applyAlignment="1">
      <alignment horizontal="center" vertical="center" wrapText="1"/>
    </xf>
    <xf numFmtId="0" fontId="9" fillId="8" borderId="8" xfId="19" applyFont="1" applyFill="1" applyBorder="1" applyAlignment="1">
      <alignment horizontal="center" vertical="center" wrapText="1"/>
    </xf>
    <xf numFmtId="0" fontId="9" fillId="8" borderId="15" xfId="19" applyFont="1" applyFill="1" applyBorder="1" applyAlignment="1">
      <alignment horizontal="center" vertical="center" wrapText="1"/>
    </xf>
    <xf numFmtId="0" fontId="9" fillId="2" borderId="116" xfId="20" applyFont="1" applyFill="1" applyBorder="1" applyAlignment="1">
      <alignment horizontal="center" vertical="center" wrapText="1"/>
    </xf>
    <xf numFmtId="0" fontId="9" fillId="2" borderId="97" xfId="20" applyFont="1" applyFill="1" applyBorder="1" applyAlignment="1">
      <alignment horizontal="center" vertical="center" wrapText="1"/>
    </xf>
    <xf numFmtId="0" fontId="9" fillId="2" borderId="8" xfId="20" applyFont="1" applyFill="1" applyBorder="1" applyAlignment="1">
      <alignment horizontal="center" vertical="center" wrapText="1"/>
    </xf>
    <xf numFmtId="0" fontId="9" fillId="2" borderId="11" xfId="20" applyFont="1" applyFill="1" applyBorder="1" applyAlignment="1">
      <alignment horizontal="center" vertical="center" wrapText="1"/>
    </xf>
    <xf numFmtId="0" fontId="9" fillId="6" borderId="68" xfId="23" applyFont="1" applyFill="1" applyBorder="1" applyAlignment="1">
      <alignment horizontal="center" vertical="center"/>
    </xf>
    <xf numFmtId="0" fontId="9" fillId="5" borderId="69" xfId="23" applyFont="1" applyFill="1" applyBorder="1" applyAlignment="1">
      <alignment horizontal="center"/>
    </xf>
    <xf numFmtId="0" fontId="9" fillId="6" borderId="74" xfId="23" applyFont="1" applyFill="1" applyBorder="1" applyAlignment="1">
      <alignment horizontal="center" vertical="center"/>
    </xf>
    <xf numFmtId="0" fontId="9" fillId="5" borderId="75" xfId="23" applyFont="1" applyFill="1" applyBorder="1" applyAlignment="1">
      <alignment horizontal="center"/>
    </xf>
    <xf numFmtId="0" fontId="9" fillId="6" borderId="75" xfId="23" applyFont="1" applyFill="1" applyBorder="1" applyAlignment="1">
      <alignment horizontal="center"/>
    </xf>
    <xf numFmtId="0" fontId="9" fillId="6" borderId="80" xfId="23" applyFont="1" applyFill="1" applyBorder="1" applyAlignment="1">
      <alignment horizontal="center" vertical="center"/>
    </xf>
    <xf numFmtId="0" fontId="9" fillId="6" borderId="81" xfId="23" applyFont="1" applyFill="1" applyBorder="1" applyAlignment="1">
      <alignment horizontal="center"/>
    </xf>
    <xf numFmtId="0" fontId="1" fillId="6" borderId="18" xfId="23" applyFont="1" applyFill="1" applyBorder="1" applyAlignment="1">
      <alignment horizontal="center" vertical="center"/>
    </xf>
    <xf numFmtId="0" fontId="1" fillId="6" borderId="18" xfId="23" applyFont="1" applyFill="1" applyBorder="1" applyAlignment="1">
      <alignment horizontal="center"/>
    </xf>
    <xf numFmtId="0" fontId="1" fillId="6" borderId="59" xfId="23" applyFont="1" applyFill="1" applyBorder="1" applyAlignment="1">
      <alignment horizontal="center"/>
    </xf>
    <xf numFmtId="0" fontId="1" fillId="5" borderId="19" xfId="23" applyFont="1" applyFill="1" applyBorder="1" applyAlignment="1">
      <alignment horizontal="center" vertical="center" wrapText="1"/>
    </xf>
    <xf numFmtId="0" fontId="1" fillId="5" borderId="40" xfId="23" applyFont="1" applyFill="1" applyBorder="1" applyAlignment="1">
      <alignment horizontal="center" vertical="center" wrapText="1"/>
    </xf>
    <xf numFmtId="0" fontId="1" fillId="5" borderId="44" xfId="23" applyFont="1" applyFill="1" applyBorder="1" applyAlignment="1">
      <alignment horizontal="center" vertical="center" wrapText="1"/>
    </xf>
    <xf numFmtId="0" fontId="1" fillId="6" borderId="61" xfId="23" applyFont="1" applyFill="1" applyBorder="1" applyAlignment="1">
      <alignment horizontal="center" vertical="center"/>
    </xf>
    <xf numFmtId="0" fontId="9" fillId="2" borderId="3" xfId="24" applyFont="1" applyFill="1" applyBorder="1" applyAlignment="1">
      <alignment horizontal="center" vertical="center" wrapText="1"/>
    </xf>
    <xf numFmtId="0" fontId="9" fillId="2" borderId="4" xfId="24" applyFont="1" applyFill="1" applyBorder="1" applyAlignment="1">
      <alignment horizontal="center" vertical="center" wrapText="1"/>
    </xf>
    <xf numFmtId="0" fontId="9" fillId="2" borderId="5" xfId="24" applyFont="1" applyFill="1" applyBorder="1" applyAlignment="1">
      <alignment horizontal="center" vertical="center" wrapText="1"/>
    </xf>
    <xf numFmtId="0" fontId="9" fillId="8" borderId="6" xfId="23" applyFont="1" applyFill="1" applyBorder="1" applyAlignment="1">
      <alignment horizontal="center" vertical="center" wrapText="1"/>
    </xf>
    <xf numFmtId="0" fontId="9" fillId="8" borderId="13" xfId="23" applyFont="1" applyFill="1" applyBorder="1" applyAlignment="1">
      <alignment horizontal="center" vertical="center" wrapText="1"/>
    </xf>
    <xf numFmtId="0" fontId="9" fillId="8" borderId="7" xfId="23" applyFont="1" applyFill="1" applyBorder="1" applyAlignment="1">
      <alignment horizontal="center" vertical="center" wrapText="1"/>
    </xf>
    <xf numFmtId="0" fontId="9" fillId="8" borderId="14" xfId="23" applyFont="1" applyFill="1" applyBorder="1" applyAlignment="1">
      <alignment horizontal="center" vertical="center" wrapText="1"/>
    </xf>
    <xf numFmtId="0" fontId="9" fillId="8" borderId="83" xfId="23" applyFont="1" applyFill="1" applyBorder="1" applyAlignment="1">
      <alignment horizontal="center" vertical="center" wrapText="1"/>
    </xf>
    <xf numFmtId="0" fontId="9" fillId="8" borderId="82" xfId="23" applyFont="1" applyFill="1" applyBorder="1" applyAlignment="1">
      <alignment horizontal="center" vertical="center" wrapText="1"/>
    </xf>
    <xf numFmtId="0" fontId="9" fillId="2" borderId="116" xfId="24" applyFont="1" applyFill="1" applyBorder="1" applyAlignment="1">
      <alignment horizontal="center" vertical="center" wrapText="1"/>
    </xf>
    <xf numFmtId="0" fontId="9" fillId="2" borderId="97" xfId="24" applyFont="1" applyFill="1" applyBorder="1" applyAlignment="1">
      <alignment horizontal="center" vertical="center" wrapText="1"/>
    </xf>
    <xf numFmtId="0" fontId="9" fillId="2" borderId="8" xfId="24" applyFont="1" applyFill="1" applyBorder="1" applyAlignment="1">
      <alignment horizontal="center" vertical="center" wrapText="1"/>
    </xf>
    <xf numFmtId="0" fontId="9" fillId="2" borderId="11" xfId="24" applyFont="1" applyFill="1" applyBorder="1" applyAlignment="1">
      <alignment horizontal="center" vertical="center" wrapText="1"/>
    </xf>
    <xf numFmtId="0" fontId="9" fillId="6" borderId="68" xfId="13" applyFont="1" applyFill="1" applyBorder="1" applyAlignment="1">
      <alignment horizontal="center" vertical="center"/>
    </xf>
    <xf numFmtId="0" fontId="9" fillId="5" borderId="69" xfId="13" applyFont="1" applyFill="1" applyBorder="1" applyAlignment="1">
      <alignment horizontal="center"/>
    </xf>
    <xf numFmtId="0" fontId="9" fillId="6" borderId="74" xfId="13" applyFont="1" applyFill="1" applyBorder="1" applyAlignment="1">
      <alignment horizontal="center" vertical="center"/>
    </xf>
    <xf numFmtId="0" fontId="9" fillId="5" borderId="75" xfId="13" applyFont="1" applyFill="1" applyBorder="1" applyAlignment="1">
      <alignment horizontal="center"/>
    </xf>
    <xf numFmtId="0" fontId="9" fillId="6" borderId="75" xfId="13" applyFont="1" applyFill="1" applyBorder="1" applyAlignment="1">
      <alignment horizontal="center"/>
    </xf>
    <xf numFmtId="0" fontId="9" fillId="6" borderId="80" xfId="13" applyFont="1" applyFill="1" applyBorder="1" applyAlignment="1">
      <alignment horizontal="center" vertical="center"/>
    </xf>
    <xf numFmtId="0" fontId="9" fillId="6" borderId="81" xfId="13" applyFont="1" applyFill="1" applyBorder="1" applyAlignment="1">
      <alignment horizontal="center"/>
    </xf>
    <xf numFmtId="0" fontId="1" fillId="6" borderId="18" xfId="13" applyFont="1" applyFill="1" applyBorder="1" applyAlignment="1">
      <alignment horizontal="center" vertical="center"/>
    </xf>
    <xf numFmtId="0" fontId="1" fillId="6" borderId="18" xfId="13" applyFont="1" applyFill="1" applyBorder="1" applyAlignment="1">
      <alignment horizontal="center"/>
    </xf>
    <xf numFmtId="0" fontId="1" fillId="6" borderId="59" xfId="13" applyFont="1" applyFill="1" applyBorder="1" applyAlignment="1">
      <alignment horizontal="center"/>
    </xf>
    <xf numFmtId="0" fontId="1" fillId="5" borderId="19" xfId="13" applyFont="1" applyFill="1" applyBorder="1" applyAlignment="1">
      <alignment horizontal="center" vertical="center" wrapText="1"/>
    </xf>
    <xf numFmtId="0" fontId="1" fillId="5" borderId="40" xfId="13" applyFont="1" applyFill="1" applyBorder="1" applyAlignment="1">
      <alignment horizontal="center" vertical="center" wrapText="1"/>
    </xf>
    <xf numFmtId="0" fontId="1" fillId="5" borderId="44" xfId="13" applyFont="1" applyFill="1" applyBorder="1" applyAlignment="1">
      <alignment horizontal="center" vertical="center" wrapText="1"/>
    </xf>
    <xf numFmtId="0" fontId="1" fillId="6" borderId="61" xfId="13" applyFont="1" applyFill="1" applyBorder="1" applyAlignment="1">
      <alignment horizontal="center" vertical="center"/>
    </xf>
    <xf numFmtId="0" fontId="9" fillId="2" borderId="3" xfId="25" applyFont="1" applyFill="1" applyBorder="1" applyAlignment="1">
      <alignment horizontal="center" vertical="center" wrapText="1"/>
    </xf>
    <xf numFmtId="0" fontId="9" fillId="2" borderId="4" xfId="25" applyFont="1" applyFill="1" applyBorder="1" applyAlignment="1">
      <alignment horizontal="center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9" fillId="8" borderId="6" xfId="13" applyFont="1" applyFill="1" applyBorder="1" applyAlignment="1">
      <alignment horizontal="center" vertical="center" wrapText="1"/>
    </xf>
    <xf numFmtId="0" fontId="9" fillId="8" borderId="13" xfId="13" applyFont="1" applyFill="1" applyBorder="1" applyAlignment="1">
      <alignment horizontal="center" vertical="center" wrapText="1"/>
    </xf>
    <xf numFmtId="0" fontId="9" fillId="8" borderId="7" xfId="13" applyFont="1" applyFill="1" applyBorder="1" applyAlignment="1">
      <alignment horizontal="center" vertical="center" wrapText="1"/>
    </xf>
    <xf numFmtId="0" fontId="9" fillId="8" borderId="14" xfId="13" applyFont="1" applyFill="1" applyBorder="1" applyAlignment="1">
      <alignment horizontal="center" vertical="center" wrapText="1"/>
    </xf>
    <xf numFmtId="0" fontId="9" fillId="8" borderId="83" xfId="13" applyFont="1" applyFill="1" applyBorder="1" applyAlignment="1">
      <alignment horizontal="center" vertical="center" wrapText="1"/>
    </xf>
    <xf numFmtId="0" fontId="9" fillId="8" borderId="82" xfId="13" applyFont="1" applyFill="1" applyBorder="1" applyAlignment="1">
      <alignment horizontal="center" vertical="center" wrapText="1"/>
    </xf>
    <xf numFmtId="0" fontId="9" fillId="2" borderId="116" xfId="25" applyFont="1" applyFill="1" applyBorder="1" applyAlignment="1">
      <alignment horizontal="center" vertical="center" wrapText="1"/>
    </xf>
    <xf numFmtId="0" fontId="9" fillId="2" borderId="97" xfId="25" applyFont="1" applyFill="1" applyBorder="1" applyAlignment="1">
      <alignment horizontal="center" vertical="center" wrapText="1"/>
    </xf>
    <xf numFmtId="0" fontId="9" fillId="2" borderId="8" xfId="25" applyFont="1" applyFill="1" applyBorder="1" applyAlignment="1">
      <alignment horizontal="center" vertical="center" wrapText="1"/>
    </xf>
    <xf numFmtId="0" fontId="9" fillId="2" borderId="11" xfId="25" applyFont="1" applyFill="1" applyBorder="1" applyAlignment="1">
      <alignment horizontal="center" vertical="center" wrapText="1"/>
    </xf>
  </cellXfs>
  <cellStyles count="40">
    <cellStyle name="Hipervínculo_2.1.26. 2008-2010.Ppales.rdos._tipo establec._especie" xfId="4"/>
    <cellStyle name="Normal" xfId="0" builtinId="0"/>
    <cellStyle name="Normal 10" xfId="32"/>
    <cellStyle name="Normal 2" xfId="7"/>
    <cellStyle name="Normal 2 2" xfId="31"/>
    <cellStyle name="Normal 2_2.1.16. 2008-2010.Ppales.macrom._tipo acui._establec" xfId="1"/>
    <cellStyle name="Normal 3" xfId="33"/>
    <cellStyle name="Normal 4" xfId="34"/>
    <cellStyle name="Normal 5" xfId="35"/>
    <cellStyle name="Normal 6" xfId="36"/>
    <cellStyle name="Normal 7" xfId="37"/>
    <cellStyle name="Normal 8" xfId="38"/>
    <cellStyle name="Normal 9" xfId="39"/>
    <cellStyle name="Normal_2.1.26. 2008-2010.Ppales.rdos._tipo establec._especie" xfId="2"/>
    <cellStyle name="Normal_acu_usos_2005" xfId="6"/>
    <cellStyle name="Normal_acu_usos_2005_2.3.1  Prod_año_tipo_agua_grupo_05-08" xfId="16"/>
    <cellStyle name="Normal_acu_usos_2005_2.3.1.Valor y cant_año_tipo acu._agua_grupo.Años 2006-2009" xfId="11"/>
    <cellStyle name="Normal_acu_usos_2005_2002-2005_01_Prod_anno_tipo_agua_grupo_tcm7-48860" xfId="25"/>
    <cellStyle name="Normal_acu_usos_2005_2003-2006_01_Prod_anno_tipo_agua_grupo_tcm7-48858" xfId="24"/>
    <cellStyle name="Normal_acu_usos_2005_2004-2007_01_Prod_anno_tipo_agua_grupo_tcm7-48864" xfId="20"/>
    <cellStyle name="Normal_Desglose" xfId="8"/>
    <cellStyle name="Normal_Desglose_2.3.1  Prod_año_tipo_agua_grupo_05-08" xfId="18"/>
    <cellStyle name="Normal_Desglose_2.3.1.Valor y cant_año_tipo acu._agua_grupo.Años 2006-2009" xfId="14"/>
    <cellStyle name="Normal_Desglose_2002-2005_01_Prod_anno_tipo_agua_grupo_tcm7-48860" xfId="29"/>
    <cellStyle name="Normal_Desglose_2003-2006_01_Prod_anno_tipo_agua_grupo_tcm7-48858" xfId="27"/>
    <cellStyle name="Normal_Desglose_2004-2007_01_Prod_anno_tipo_agua_grupo_tcm7-48864" xfId="22"/>
    <cellStyle name="Normal_Lista Tablas_1" xfId="3"/>
    <cellStyle name="Normal_Prod 02-05 G-Tipo" xfId="5"/>
    <cellStyle name="Normal_Prod 02-05 G-Tipo_2.3.1  Prod_año_tipo_agua_grupo_05-08" xfId="15"/>
    <cellStyle name="Normal_Prod 02-05 G-Tipo_2.3.1.Valor y cant_año_tipo acu._agua_grupo.Años 2006-2009" xfId="10"/>
    <cellStyle name="Normal_Prod 02-05 G-Tipo_2002-2005_01_Prod_anno_tipo_agua_grupo_tcm7-48860" xfId="13"/>
    <cellStyle name="Normal_Prod 02-05 G-Tipo_2003-2006_01_Prod_anno_tipo_agua_grupo_tcm7-48858" xfId="23"/>
    <cellStyle name="Normal_Prod 02-05 G-Tipo_2004-2007_01_Prod_anno_tipo_agua_grupo_tcm7-48864" xfId="19"/>
    <cellStyle name="Normal_Producción1" xfId="9"/>
    <cellStyle name="Normal_Producción1_2.3.1  Prod_año_tipo_agua_grupo_05-08" xfId="17"/>
    <cellStyle name="Normal_Producción1_2.3.1.Valor y cant_año_tipo acu._agua_grupo.Años 2006-2009" xfId="12"/>
    <cellStyle name="Normal_Producción1_2002-2005_01_Prod_anno_tipo_agua_grupo_tcm7-48860" xfId="28"/>
    <cellStyle name="Normal_Producción1_2003-2006_01_Prod_anno_tipo_agua_grupo_tcm7-48858" xfId="26"/>
    <cellStyle name="Normal_Producción1_2004-2007_01_Prod_anno_tipo_agua_grupo_tcm7-48864" xfId="21"/>
    <cellStyle name="Porcentual 2" xfId="3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490351</xdr:colOff>
      <xdr:row>5</xdr:row>
      <xdr:rowOff>98184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58751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36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9" width="11.42578125" style="1" customWidth="1"/>
    <col min="10" max="10" width="6.85546875" style="1" customWidth="1"/>
    <col min="11" max="11" width="3.140625" style="1" customWidth="1"/>
    <col min="12" max="256" width="11.42578125" style="1"/>
    <col min="257" max="258" width="3.140625" style="1" customWidth="1"/>
    <col min="259" max="259" width="9.28515625" style="1" customWidth="1"/>
    <col min="260" max="265" width="11.42578125" style="1" customWidth="1"/>
    <col min="266" max="266" width="6.85546875" style="1" customWidth="1"/>
    <col min="267" max="267" width="3.140625" style="1" customWidth="1"/>
    <col min="268" max="512" width="11.42578125" style="1"/>
    <col min="513" max="514" width="3.140625" style="1" customWidth="1"/>
    <col min="515" max="515" width="9.28515625" style="1" customWidth="1"/>
    <col min="516" max="521" width="11.42578125" style="1" customWidth="1"/>
    <col min="522" max="522" width="6.85546875" style="1" customWidth="1"/>
    <col min="523" max="523" width="3.140625" style="1" customWidth="1"/>
    <col min="524" max="768" width="11.42578125" style="1"/>
    <col min="769" max="770" width="3.140625" style="1" customWidth="1"/>
    <col min="771" max="771" width="9.28515625" style="1" customWidth="1"/>
    <col min="772" max="777" width="11.42578125" style="1" customWidth="1"/>
    <col min="778" max="778" width="6.85546875" style="1" customWidth="1"/>
    <col min="779" max="779" width="3.140625" style="1" customWidth="1"/>
    <col min="780" max="1024" width="11.42578125" style="1"/>
    <col min="1025" max="1026" width="3.140625" style="1" customWidth="1"/>
    <col min="1027" max="1027" width="9.28515625" style="1" customWidth="1"/>
    <col min="1028" max="1033" width="11.42578125" style="1" customWidth="1"/>
    <col min="1034" max="1034" width="6.85546875" style="1" customWidth="1"/>
    <col min="1035" max="1035" width="3.140625" style="1" customWidth="1"/>
    <col min="1036" max="1280" width="11.42578125" style="1"/>
    <col min="1281" max="1282" width="3.140625" style="1" customWidth="1"/>
    <col min="1283" max="1283" width="9.28515625" style="1" customWidth="1"/>
    <col min="1284" max="1289" width="11.42578125" style="1" customWidth="1"/>
    <col min="1290" max="1290" width="6.85546875" style="1" customWidth="1"/>
    <col min="1291" max="1291" width="3.140625" style="1" customWidth="1"/>
    <col min="1292" max="1536" width="11.42578125" style="1"/>
    <col min="1537" max="1538" width="3.140625" style="1" customWidth="1"/>
    <col min="1539" max="1539" width="9.28515625" style="1" customWidth="1"/>
    <col min="1540" max="1545" width="11.42578125" style="1" customWidth="1"/>
    <col min="1546" max="1546" width="6.85546875" style="1" customWidth="1"/>
    <col min="1547" max="1547" width="3.140625" style="1" customWidth="1"/>
    <col min="1548" max="1792" width="11.42578125" style="1"/>
    <col min="1793" max="1794" width="3.140625" style="1" customWidth="1"/>
    <col min="1795" max="1795" width="9.28515625" style="1" customWidth="1"/>
    <col min="1796" max="1801" width="11.42578125" style="1" customWidth="1"/>
    <col min="1802" max="1802" width="6.85546875" style="1" customWidth="1"/>
    <col min="1803" max="1803" width="3.140625" style="1" customWidth="1"/>
    <col min="1804" max="2048" width="11.42578125" style="1"/>
    <col min="2049" max="2050" width="3.140625" style="1" customWidth="1"/>
    <col min="2051" max="2051" width="9.28515625" style="1" customWidth="1"/>
    <col min="2052" max="2057" width="11.42578125" style="1" customWidth="1"/>
    <col min="2058" max="2058" width="6.85546875" style="1" customWidth="1"/>
    <col min="2059" max="2059" width="3.140625" style="1" customWidth="1"/>
    <col min="2060" max="2304" width="11.42578125" style="1"/>
    <col min="2305" max="2306" width="3.140625" style="1" customWidth="1"/>
    <col min="2307" max="2307" width="9.28515625" style="1" customWidth="1"/>
    <col min="2308" max="2313" width="11.42578125" style="1" customWidth="1"/>
    <col min="2314" max="2314" width="6.85546875" style="1" customWidth="1"/>
    <col min="2315" max="2315" width="3.140625" style="1" customWidth="1"/>
    <col min="2316" max="2560" width="11.42578125" style="1"/>
    <col min="2561" max="2562" width="3.140625" style="1" customWidth="1"/>
    <col min="2563" max="2563" width="9.28515625" style="1" customWidth="1"/>
    <col min="2564" max="2569" width="11.42578125" style="1" customWidth="1"/>
    <col min="2570" max="2570" width="6.85546875" style="1" customWidth="1"/>
    <col min="2571" max="2571" width="3.140625" style="1" customWidth="1"/>
    <col min="2572" max="2816" width="11.42578125" style="1"/>
    <col min="2817" max="2818" width="3.140625" style="1" customWidth="1"/>
    <col min="2819" max="2819" width="9.28515625" style="1" customWidth="1"/>
    <col min="2820" max="2825" width="11.42578125" style="1" customWidth="1"/>
    <col min="2826" max="2826" width="6.85546875" style="1" customWidth="1"/>
    <col min="2827" max="2827" width="3.140625" style="1" customWidth="1"/>
    <col min="2828" max="3072" width="11.42578125" style="1"/>
    <col min="3073" max="3074" width="3.140625" style="1" customWidth="1"/>
    <col min="3075" max="3075" width="9.28515625" style="1" customWidth="1"/>
    <col min="3076" max="3081" width="11.42578125" style="1" customWidth="1"/>
    <col min="3082" max="3082" width="6.85546875" style="1" customWidth="1"/>
    <col min="3083" max="3083" width="3.140625" style="1" customWidth="1"/>
    <col min="3084" max="3328" width="11.42578125" style="1"/>
    <col min="3329" max="3330" width="3.140625" style="1" customWidth="1"/>
    <col min="3331" max="3331" width="9.28515625" style="1" customWidth="1"/>
    <col min="3332" max="3337" width="11.42578125" style="1" customWidth="1"/>
    <col min="3338" max="3338" width="6.85546875" style="1" customWidth="1"/>
    <col min="3339" max="3339" width="3.140625" style="1" customWidth="1"/>
    <col min="3340" max="3584" width="11.42578125" style="1"/>
    <col min="3585" max="3586" width="3.140625" style="1" customWidth="1"/>
    <col min="3587" max="3587" width="9.28515625" style="1" customWidth="1"/>
    <col min="3588" max="3593" width="11.42578125" style="1" customWidth="1"/>
    <col min="3594" max="3594" width="6.85546875" style="1" customWidth="1"/>
    <col min="3595" max="3595" width="3.140625" style="1" customWidth="1"/>
    <col min="3596" max="3840" width="11.42578125" style="1"/>
    <col min="3841" max="3842" width="3.140625" style="1" customWidth="1"/>
    <col min="3843" max="3843" width="9.28515625" style="1" customWidth="1"/>
    <col min="3844" max="3849" width="11.42578125" style="1" customWidth="1"/>
    <col min="3850" max="3850" width="6.85546875" style="1" customWidth="1"/>
    <col min="3851" max="3851" width="3.140625" style="1" customWidth="1"/>
    <col min="3852" max="4096" width="11.42578125" style="1"/>
    <col min="4097" max="4098" width="3.140625" style="1" customWidth="1"/>
    <col min="4099" max="4099" width="9.28515625" style="1" customWidth="1"/>
    <col min="4100" max="4105" width="11.42578125" style="1" customWidth="1"/>
    <col min="4106" max="4106" width="6.85546875" style="1" customWidth="1"/>
    <col min="4107" max="4107" width="3.140625" style="1" customWidth="1"/>
    <col min="4108" max="4352" width="11.42578125" style="1"/>
    <col min="4353" max="4354" width="3.140625" style="1" customWidth="1"/>
    <col min="4355" max="4355" width="9.28515625" style="1" customWidth="1"/>
    <col min="4356" max="4361" width="11.42578125" style="1" customWidth="1"/>
    <col min="4362" max="4362" width="6.85546875" style="1" customWidth="1"/>
    <col min="4363" max="4363" width="3.140625" style="1" customWidth="1"/>
    <col min="4364" max="4608" width="11.42578125" style="1"/>
    <col min="4609" max="4610" width="3.140625" style="1" customWidth="1"/>
    <col min="4611" max="4611" width="9.28515625" style="1" customWidth="1"/>
    <col min="4612" max="4617" width="11.42578125" style="1" customWidth="1"/>
    <col min="4618" max="4618" width="6.85546875" style="1" customWidth="1"/>
    <col min="4619" max="4619" width="3.140625" style="1" customWidth="1"/>
    <col min="4620" max="4864" width="11.42578125" style="1"/>
    <col min="4865" max="4866" width="3.140625" style="1" customWidth="1"/>
    <col min="4867" max="4867" width="9.28515625" style="1" customWidth="1"/>
    <col min="4868" max="4873" width="11.42578125" style="1" customWidth="1"/>
    <col min="4874" max="4874" width="6.85546875" style="1" customWidth="1"/>
    <col min="4875" max="4875" width="3.140625" style="1" customWidth="1"/>
    <col min="4876" max="5120" width="11.42578125" style="1"/>
    <col min="5121" max="5122" width="3.140625" style="1" customWidth="1"/>
    <col min="5123" max="5123" width="9.28515625" style="1" customWidth="1"/>
    <col min="5124" max="5129" width="11.42578125" style="1" customWidth="1"/>
    <col min="5130" max="5130" width="6.85546875" style="1" customWidth="1"/>
    <col min="5131" max="5131" width="3.140625" style="1" customWidth="1"/>
    <col min="5132" max="5376" width="11.42578125" style="1"/>
    <col min="5377" max="5378" width="3.140625" style="1" customWidth="1"/>
    <col min="5379" max="5379" width="9.28515625" style="1" customWidth="1"/>
    <col min="5380" max="5385" width="11.42578125" style="1" customWidth="1"/>
    <col min="5386" max="5386" width="6.85546875" style="1" customWidth="1"/>
    <col min="5387" max="5387" width="3.140625" style="1" customWidth="1"/>
    <col min="5388" max="5632" width="11.42578125" style="1"/>
    <col min="5633" max="5634" width="3.140625" style="1" customWidth="1"/>
    <col min="5635" max="5635" width="9.28515625" style="1" customWidth="1"/>
    <col min="5636" max="5641" width="11.42578125" style="1" customWidth="1"/>
    <col min="5642" max="5642" width="6.85546875" style="1" customWidth="1"/>
    <col min="5643" max="5643" width="3.140625" style="1" customWidth="1"/>
    <col min="5644" max="5888" width="11.42578125" style="1"/>
    <col min="5889" max="5890" width="3.140625" style="1" customWidth="1"/>
    <col min="5891" max="5891" width="9.28515625" style="1" customWidth="1"/>
    <col min="5892" max="5897" width="11.42578125" style="1" customWidth="1"/>
    <col min="5898" max="5898" width="6.85546875" style="1" customWidth="1"/>
    <col min="5899" max="5899" width="3.140625" style="1" customWidth="1"/>
    <col min="5900" max="6144" width="11.42578125" style="1"/>
    <col min="6145" max="6146" width="3.140625" style="1" customWidth="1"/>
    <col min="6147" max="6147" width="9.28515625" style="1" customWidth="1"/>
    <col min="6148" max="6153" width="11.42578125" style="1" customWidth="1"/>
    <col min="6154" max="6154" width="6.85546875" style="1" customWidth="1"/>
    <col min="6155" max="6155" width="3.140625" style="1" customWidth="1"/>
    <col min="6156" max="6400" width="11.42578125" style="1"/>
    <col min="6401" max="6402" width="3.140625" style="1" customWidth="1"/>
    <col min="6403" max="6403" width="9.28515625" style="1" customWidth="1"/>
    <col min="6404" max="6409" width="11.42578125" style="1" customWidth="1"/>
    <col min="6410" max="6410" width="6.85546875" style="1" customWidth="1"/>
    <col min="6411" max="6411" width="3.140625" style="1" customWidth="1"/>
    <col min="6412" max="6656" width="11.42578125" style="1"/>
    <col min="6657" max="6658" width="3.140625" style="1" customWidth="1"/>
    <col min="6659" max="6659" width="9.28515625" style="1" customWidth="1"/>
    <col min="6660" max="6665" width="11.42578125" style="1" customWidth="1"/>
    <col min="6666" max="6666" width="6.85546875" style="1" customWidth="1"/>
    <col min="6667" max="6667" width="3.140625" style="1" customWidth="1"/>
    <col min="6668" max="6912" width="11.42578125" style="1"/>
    <col min="6913" max="6914" width="3.140625" style="1" customWidth="1"/>
    <col min="6915" max="6915" width="9.28515625" style="1" customWidth="1"/>
    <col min="6916" max="6921" width="11.42578125" style="1" customWidth="1"/>
    <col min="6922" max="6922" width="6.85546875" style="1" customWidth="1"/>
    <col min="6923" max="6923" width="3.140625" style="1" customWidth="1"/>
    <col min="6924" max="7168" width="11.42578125" style="1"/>
    <col min="7169" max="7170" width="3.140625" style="1" customWidth="1"/>
    <col min="7171" max="7171" width="9.28515625" style="1" customWidth="1"/>
    <col min="7172" max="7177" width="11.42578125" style="1" customWidth="1"/>
    <col min="7178" max="7178" width="6.85546875" style="1" customWidth="1"/>
    <col min="7179" max="7179" width="3.140625" style="1" customWidth="1"/>
    <col min="7180" max="7424" width="11.42578125" style="1"/>
    <col min="7425" max="7426" width="3.140625" style="1" customWidth="1"/>
    <col min="7427" max="7427" width="9.28515625" style="1" customWidth="1"/>
    <col min="7428" max="7433" width="11.42578125" style="1" customWidth="1"/>
    <col min="7434" max="7434" width="6.85546875" style="1" customWidth="1"/>
    <col min="7435" max="7435" width="3.140625" style="1" customWidth="1"/>
    <col min="7436" max="7680" width="11.42578125" style="1"/>
    <col min="7681" max="7682" width="3.140625" style="1" customWidth="1"/>
    <col min="7683" max="7683" width="9.28515625" style="1" customWidth="1"/>
    <col min="7684" max="7689" width="11.42578125" style="1" customWidth="1"/>
    <col min="7690" max="7690" width="6.85546875" style="1" customWidth="1"/>
    <col min="7691" max="7691" width="3.140625" style="1" customWidth="1"/>
    <col min="7692" max="7936" width="11.42578125" style="1"/>
    <col min="7937" max="7938" width="3.140625" style="1" customWidth="1"/>
    <col min="7939" max="7939" width="9.28515625" style="1" customWidth="1"/>
    <col min="7940" max="7945" width="11.42578125" style="1" customWidth="1"/>
    <col min="7946" max="7946" width="6.85546875" style="1" customWidth="1"/>
    <col min="7947" max="7947" width="3.140625" style="1" customWidth="1"/>
    <col min="7948" max="8192" width="11.42578125" style="1"/>
    <col min="8193" max="8194" width="3.140625" style="1" customWidth="1"/>
    <col min="8195" max="8195" width="9.28515625" style="1" customWidth="1"/>
    <col min="8196" max="8201" width="11.42578125" style="1" customWidth="1"/>
    <col min="8202" max="8202" width="6.85546875" style="1" customWidth="1"/>
    <col min="8203" max="8203" width="3.140625" style="1" customWidth="1"/>
    <col min="8204" max="8448" width="11.42578125" style="1"/>
    <col min="8449" max="8450" width="3.140625" style="1" customWidth="1"/>
    <col min="8451" max="8451" width="9.28515625" style="1" customWidth="1"/>
    <col min="8452" max="8457" width="11.42578125" style="1" customWidth="1"/>
    <col min="8458" max="8458" width="6.85546875" style="1" customWidth="1"/>
    <col min="8459" max="8459" width="3.140625" style="1" customWidth="1"/>
    <col min="8460" max="8704" width="11.42578125" style="1"/>
    <col min="8705" max="8706" width="3.140625" style="1" customWidth="1"/>
    <col min="8707" max="8707" width="9.28515625" style="1" customWidth="1"/>
    <col min="8708" max="8713" width="11.42578125" style="1" customWidth="1"/>
    <col min="8714" max="8714" width="6.85546875" style="1" customWidth="1"/>
    <col min="8715" max="8715" width="3.140625" style="1" customWidth="1"/>
    <col min="8716" max="8960" width="11.42578125" style="1"/>
    <col min="8961" max="8962" width="3.140625" style="1" customWidth="1"/>
    <col min="8963" max="8963" width="9.28515625" style="1" customWidth="1"/>
    <col min="8964" max="8969" width="11.42578125" style="1" customWidth="1"/>
    <col min="8970" max="8970" width="6.85546875" style="1" customWidth="1"/>
    <col min="8971" max="8971" width="3.140625" style="1" customWidth="1"/>
    <col min="8972" max="9216" width="11.42578125" style="1"/>
    <col min="9217" max="9218" width="3.140625" style="1" customWidth="1"/>
    <col min="9219" max="9219" width="9.28515625" style="1" customWidth="1"/>
    <col min="9220" max="9225" width="11.42578125" style="1" customWidth="1"/>
    <col min="9226" max="9226" width="6.85546875" style="1" customWidth="1"/>
    <col min="9227" max="9227" width="3.140625" style="1" customWidth="1"/>
    <col min="9228" max="9472" width="11.42578125" style="1"/>
    <col min="9473" max="9474" width="3.140625" style="1" customWidth="1"/>
    <col min="9475" max="9475" width="9.28515625" style="1" customWidth="1"/>
    <col min="9476" max="9481" width="11.42578125" style="1" customWidth="1"/>
    <col min="9482" max="9482" width="6.85546875" style="1" customWidth="1"/>
    <col min="9483" max="9483" width="3.140625" style="1" customWidth="1"/>
    <col min="9484" max="9728" width="11.42578125" style="1"/>
    <col min="9729" max="9730" width="3.140625" style="1" customWidth="1"/>
    <col min="9731" max="9731" width="9.28515625" style="1" customWidth="1"/>
    <col min="9732" max="9737" width="11.42578125" style="1" customWidth="1"/>
    <col min="9738" max="9738" width="6.85546875" style="1" customWidth="1"/>
    <col min="9739" max="9739" width="3.140625" style="1" customWidth="1"/>
    <col min="9740" max="9984" width="11.42578125" style="1"/>
    <col min="9985" max="9986" width="3.140625" style="1" customWidth="1"/>
    <col min="9987" max="9987" width="9.28515625" style="1" customWidth="1"/>
    <col min="9988" max="9993" width="11.42578125" style="1" customWidth="1"/>
    <col min="9994" max="9994" width="6.85546875" style="1" customWidth="1"/>
    <col min="9995" max="9995" width="3.140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9" width="11.42578125" style="1" customWidth="1"/>
    <col min="10250" max="10250" width="6.85546875" style="1" customWidth="1"/>
    <col min="10251" max="10251" width="3.140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5" width="11.42578125" style="1" customWidth="1"/>
    <col min="10506" max="10506" width="6.85546875" style="1" customWidth="1"/>
    <col min="10507" max="10507" width="3.140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1" width="11.42578125" style="1" customWidth="1"/>
    <col min="10762" max="10762" width="6.85546875" style="1" customWidth="1"/>
    <col min="10763" max="10763" width="3.140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7" width="11.42578125" style="1" customWidth="1"/>
    <col min="11018" max="11018" width="6.85546875" style="1" customWidth="1"/>
    <col min="11019" max="11019" width="3.140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3" width="11.42578125" style="1" customWidth="1"/>
    <col min="11274" max="11274" width="6.85546875" style="1" customWidth="1"/>
    <col min="11275" max="11275" width="3.140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9" width="11.42578125" style="1" customWidth="1"/>
    <col min="11530" max="11530" width="6.85546875" style="1" customWidth="1"/>
    <col min="11531" max="11531" width="3.140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5" width="11.42578125" style="1" customWidth="1"/>
    <col min="11786" max="11786" width="6.85546875" style="1" customWidth="1"/>
    <col min="11787" max="11787" width="3.140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1" width="11.42578125" style="1" customWidth="1"/>
    <col min="12042" max="12042" width="6.85546875" style="1" customWidth="1"/>
    <col min="12043" max="12043" width="3.140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7" width="11.42578125" style="1" customWidth="1"/>
    <col min="12298" max="12298" width="6.85546875" style="1" customWidth="1"/>
    <col min="12299" max="12299" width="3.140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3" width="11.42578125" style="1" customWidth="1"/>
    <col min="12554" max="12554" width="6.85546875" style="1" customWidth="1"/>
    <col min="12555" max="12555" width="3.140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9" width="11.42578125" style="1" customWidth="1"/>
    <col min="12810" max="12810" width="6.85546875" style="1" customWidth="1"/>
    <col min="12811" max="12811" width="3.140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5" width="11.42578125" style="1" customWidth="1"/>
    <col min="13066" max="13066" width="6.85546875" style="1" customWidth="1"/>
    <col min="13067" max="13067" width="3.140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1" width="11.42578125" style="1" customWidth="1"/>
    <col min="13322" max="13322" width="6.85546875" style="1" customWidth="1"/>
    <col min="13323" max="13323" width="3.140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7" width="11.42578125" style="1" customWidth="1"/>
    <col min="13578" max="13578" width="6.85546875" style="1" customWidth="1"/>
    <col min="13579" max="13579" width="3.140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3" width="11.42578125" style="1" customWidth="1"/>
    <col min="13834" max="13834" width="6.85546875" style="1" customWidth="1"/>
    <col min="13835" max="13835" width="3.140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9" width="11.42578125" style="1" customWidth="1"/>
    <col min="14090" max="14090" width="6.85546875" style="1" customWidth="1"/>
    <col min="14091" max="14091" width="3.140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5" width="11.42578125" style="1" customWidth="1"/>
    <col min="14346" max="14346" width="6.85546875" style="1" customWidth="1"/>
    <col min="14347" max="14347" width="3.140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1" width="11.42578125" style="1" customWidth="1"/>
    <col min="14602" max="14602" width="6.85546875" style="1" customWidth="1"/>
    <col min="14603" max="14603" width="3.140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7" width="11.42578125" style="1" customWidth="1"/>
    <col min="14858" max="14858" width="6.85546875" style="1" customWidth="1"/>
    <col min="14859" max="14859" width="3.140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3" width="11.42578125" style="1" customWidth="1"/>
    <col min="15114" max="15114" width="6.85546875" style="1" customWidth="1"/>
    <col min="15115" max="15115" width="3.140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9" width="11.42578125" style="1" customWidth="1"/>
    <col min="15370" max="15370" width="6.85546875" style="1" customWidth="1"/>
    <col min="15371" max="15371" width="3.140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5" width="11.42578125" style="1" customWidth="1"/>
    <col min="15626" max="15626" width="6.85546875" style="1" customWidth="1"/>
    <col min="15627" max="15627" width="3.140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1" width="11.42578125" style="1" customWidth="1"/>
    <col min="15882" max="15882" width="6.85546875" style="1" customWidth="1"/>
    <col min="15883" max="15883" width="3.140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7" width="11.42578125" style="1" customWidth="1"/>
    <col min="16138" max="16138" width="6.85546875" style="1" customWidth="1"/>
    <col min="16139" max="16139" width="3.140625" style="1" customWidth="1"/>
    <col min="16140" max="16384" width="11.42578125" style="1"/>
  </cols>
  <sheetData>
    <row r="7" spans="2:12" ht="15.75" x14ac:dyDescent="0.2">
      <c r="B7" s="835" t="s">
        <v>0</v>
      </c>
      <c r="C7" s="835"/>
      <c r="D7" s="835"/>
      <c r="E7" s="835"/>
      <c r="F7" s="835"/>
      <c r="G7" s="835"/>
      <c r="H7" s="835"/>
      <c r="I7" s="835"/>
      <c r="J7" s="835"/>
      <c r="K7" s="835"/>
    </row>
    <row r="8" spans="2:12" x14ac:dyDescent="0.2">
      <c r="B8" s="2"/>
      <c r="C8" s="2"/>
      <c r="D8" s="2"/>
      <c r="E8" s="2"/>
      <c r="F8" s="2"/>
      <c r="G8" s="2"/>
      <c r="H8" s="2"/>
    </row>
    <row r="9" spans="2:12" ht="15.75" x14ac:dyDescent="0.25">
      <c r="B9" s="2"/>
      <c r="C9" s="3" t="s">
        <v>1</v>
      </c>
      <c r="D9" s="2"/>
      <c r="E9" s="2"/>
      <c r="F9" s="2"/>
      <c r="G9" s="2"/>
      <c r="H9" s="2"/>
    </row>
    <row r="10" spans="2:12" x14ac:dyDescent="0.2">
      <c r="B10" s="2"/>
      <c r="C10" s="2"/>
      <c r="D10" s="2"/>
      <c r="E10" s="2"/>
      <c r="F10" s="2"/>
      <c r="G10" s="2"/>
      <c r="H10" s="2"/>
    </row>
    <row r="11" spans="2:12" ht="19.5" customHeight="1" x14ac:dyDescent="0.2">
      <c r="B11" s="2"/>
      <c r="C11" s="836" t="s">
        <v>2</v>
      </c>
      <c r="D11" s="836"/>
      <c r="E11" s="836"/>
      <c r="F11" s="836"/>
      <c r="G11" s="836"/>
      <c r="H11" s="836"/>
      <c r="I11" s="836"/>
      <c r="J11" s="836"/>
      <c r="K11" s="836"/>
    </row>
    <row r="12" spans="2:12" ht="19.5" customHeight="1" x14ac:dyDescent="0.2">
      <c r="B12" s="2"/>
      <c r="C12" s="836"/>
      <c r="D12" s="836"/>
      <c r="E12" s="836"/>
      <c r="F12" s="836"/>
      <c r="G12" s="836"/>
      <c r="H12" s="836"/>
      <c r="I12" s="836"/>
      <c r="J12" s="836"/>
      <c r="K12" s="836"/>
      <c r="L12" s="4"/>
    </row>
    <row r="13" spans="2:12" x14ac:dyDescent="0.2">
      <c r="B13" s="2"/>
      <c r="C13" s="2"/>
      <c r="D13" s="2"/>
      <c r="E13" s="2"/>
      <c r="F13" s="2"/>
      <c r="G13" s="2"/>
      <c r="H13" s="2"/>
    </row>
    <row r="14" spans="2:12" s="8" customFormat="1" ht="38.25" customHeight="1" thickBot="1" x14ac:dyDescent="0.3">
      <c r="B14" s="5"/>
      <c r="C14" s="6" t="s">
        <v>3</v>
      </c>
      <c r="D14" s="837" t="s">
        <v>107</v>
      </c>
      <c r="E14" s="837"/>
      <c r="F14" s="837"/>
      <c r="G14" s="837"/>
      <c r="H14" s="837"/>
      <c r="I14" s="837"/>
      <c r="J14" s="837"/>
      <c r="K14" s="7"/>
    </row>
    <row r="15" spans="2:12" s="8" customFormat="1" ht="38.25" customHeight="1" thickBot="1" x14ac:dyDescent="0.3">
      <c r="B15" s="5"/>
      <c r="C15" s="9" t="s">
        <v>4</v>
      </c>
      <c r="D15" s="834" t="s">
        <v>106</v>
      </c>
      <c r="E15" s="834"/>
      <c r="F15" s="834"/>
      <c r="G15" s="834"/>
      <c r="H15" s="834"/>
      <c r="I15" s="834"/>
      <c r="J15" s="834"/>
      <c r="K15" s="7"/>
    </row>
    <row r="16" spans="2:12" s="8" customFormat="1" ht="38.25" customHeight="1" thickBot="1" x14ac:dyDescent="0.3">
      <c r="B16" s="5"/>
      <c r="C16" s="9" t="s">
        <v>6</v>
      </c>
      <c r="D16" s="834" t="s">
        <v>100</v>
      </c>
      <c r="E16" s="834"/>
      <c r="F16" s="834"/>
      <c r="G16" s="834"/>
      <c r="H16" s="834"/>
      <c r="I16" s="834"/>
      <c r="J16" s="834"/>
      <c r="K16" s="7"/>
    </row>
    <row r="17" spans="2:11" s="8" customFormat="1" ht="38.25" customHeight="1" thickBot="1" x14ac:dyDescent="0.3">
      <c r="B17" s="5"/>
      <c r="C17" s="9" t="s">
        <v>8</v>
      </c>
      <c r="D17" s="834" t="s">
        <v>97</v>
      </c>
      <c r="E17" s="834"/>
      <c r="F17" s="834"/>
      <c r="G17" s="834"/>
      <c r="H17" s="834"/>
      <c r="I17" s="834"/>
      <c r="J17" s="834"/>
      <c r="K17" s="7"/>
    </row>
    <row r="18" spans="2:11" s="8" customFormat="1" ht="38.25" customHeight="1" thickBot="1" x14ac:dyDescent="0.3">
      <c r="B18" s="5"/>
      <c r="C18" s="9" t="s">
        <v>10</v>
      </c>
      <c r="D18" s="834" t="s">
        <v>94</v>
      </c>
      <c r="E18" s="834"/>
      <c r="F18" s="834"/>
      <c r="G18" s="834"/>
      <c r="H18" s="834"/>
      <c r="I18" s="834"/>
      <c r="J18" s="834"/>
      <c r="K18" s="7"/>
    </row>
    <row r="19" spans="2:11" s="8" customFormat="1" ht="38.25" customHeight="1" thickBot="1" x14ac:dyDescent="0.3">
      <c r="B19" s="5"/>
      <c r="C19" s="9" t="s">
        <v>12</v>
      </c>
      <c r="D19" s="834" t="s">
        <v>89</v>
      </c>
      <c r="E19" s="834"/>
      <c r="F19" s="834"/>
      <c r="G19" s="834"/>
      <c r="H19" s="834"/>
      <c r="I19" s="834"/>
      <c r="J19" s="834"/>
      <c r="K19" s="7"/>
    </row>
    <row r="20" spans="2:11" s="8" customFormat="1" ht="38.25" customHeight="1" thickBot="1" x14ac:dyDescent="0.3">
      <c r="B20" s="5"/>
      <c r="C20" s="9" t="s">
        <v>14</v>
      </c>
      <c r="D20" s="834" t="s">
        <v>86</v>
      </c>
      <c r="E20" s="834"/>
      <c r="F20" s="834"/>
      <c r="G20" s="834"/>
      <c r="H20" s="834"/>
      <c r="I20" s="834"/>
      <c r="J20" s="834"/>
      <c r="K20" s="7"/>
    </row>
    <row r="21" spans="2:11" s="8" customFormat="1" ht="38.25" customHeight="1" thickBot="1" x14ac:dyDescent="0.3">
      <c r="B21" s="5"/>
      <c r="C21" s="9" t="s">
        <v>16</v>
      </c>
      <c r="D21" s="834" t="s">
        <v>82</v>
      </c>
      <c r="E21" s="834"/>
      <c r="F21" s="834"/>
      <c r="G21" s="834"/>
      <c r="H21" s="834"/>
      <c r="I21" s="834"/>
      <c r="J21" s="834"/>
      <c r="K21" s="7"/>
    </row>
    <row r="22" spans="2:11" s="8" customFormat="1" ht="38.25" customHeight="1" thickBot="1" x14ac:dyDescent="0.3">
      <c r="B22" s="5"/>
      <c r="C22" s="9" t="s">
        <v>18</v>
      </c>
      <c r="D22" s="834" t="s">
        <v>5</v>
      </c>
      <c r="E22" s="834"/>
      <c r="F22" s="834"/>
      <c r="G22" s="834"/>
      <c r="H22" s="834"/>
      <c r="I22" s="834"/>
      <c r="J22" s="834"/>
      <c r="K22" s="7"/>
    </row>
    <row r="23" spans="2:11" s="8" customFormat="1" ht="38.25" customHeight="1" thickBot="1" x14ac:dyDescent="0.3">
      <c r="B23" s="5"/>
      <c r="C23" s="9" t="s">
        <v>20</v>
      </c>
      <c r="D23" s="834" t="s">
        <v>7</v>
      </c>
      <c r="E23" s="834"/>
      <c r="F23" s="834"/>
      <c r="G23" s="834"/>
      <c r="H23" s="834"/>
      <c r="I23" s="834"/>
      <c r="J23" s="834"/>
      <c r="K23" s="7"/>
    </row>
    <row r="24" spans="2:11" s="8" customFormat="1" ht="38.25" customHeight="1" thickBot="1" x14ac:dyDescent="0.3">
      <c r="B24" s="5"/>
      <c r="C24" s="9" t="s">
        <v>22</v>
      </c>
      <c r="D24" s="834" t="s">
        <v>9</v>
      </c>
      <c r="E24" s="834"/>
      <c r="F24" s="834"/>
      <c r="G24" s="834"/>
      <c r="H24" s="834"/>
      <c r="I24" s="834"/>
      <c r="J24" s="834"/>
      <c r="K24" s="10"/>
    </row>
    <row r="25" spans="2:11" s="8" customFormat="1" ht="38.25" customHeight="1" thickBot="1" x14ac:dyDescent="0.3">
      <c r="B25" s="5"/>
      <c r="C25" s="9" t="s">
        <v>24</v>
      </c>
      <c r="D25" s="834" t="s">
        <v>11</v>
      </c>
      <c r="E25" s="834"/>
      <c r="F25" s="834"/>
      <c r="G25" s="834"/>
      <c r="H25" s="834"/>
      <c r="I25" s="834"/>
      <c r="J25" s="834"/>
      <c r="K25" s="10"/>
    </row>
    <row r="26" spans="2:11" s="8" customFormat="1" ht="38.25" customHeight="1" thickBot="1" x14ac:dyDescent="0.3">
      <c r="B26" s="5"/>
      <c r="C26" s="9" t="s">
        <v>26</v>
      </c>
      <c r="D26" s="834" t="s">
        <v>13</v>
      </c>
      <c r="E26" s="834"/>
      <c r="F26" s="834"/>
      <c r="G26" s="834"/>
      <c r="H26" s="834"/>
      <c r="I26" s="834"/>
      <c r="J26" s="834"/>
      <c r="K26" s="10"/>
    </row>
    <row r="27" spans="2:11" s="8" customFormat="1" ht="38.25" customHeight="1" thickBot="1" x14ac:dyDescent="0.3">
      <c r="B27" s="5"/>
      <c r="C27" s="9" t="s">
        <v>28</v>
      </c>
      <c r="D27" s="834" t="s">
        <v>15</v>
      </c>
      <c r="E27" s="834"/>
      <c r="F27" s="834"/>
      <c r="G27" s="834"/>
      <c r="H27" s="834"/>
      <c r="I27" s="834"/>
      <c r="J27" s="834"/>
      <c r="K27" s="10"/>
    </row>
    <row r="28" spans="2:11" s="8" customFormat="1" ht="38.25" customHeight="1" thickBot="1" x14ac:dyDescent="0.3">
      <c r="B28" s="5"/>
      <c r="C28" s="9" t="s">
        <v>30</v>
      </c>
      <c r="D28" s="834" t="s">
        <v>17</v>
      </c>
      <c r="E28" s="834"/>
      <c r="F28" s="834"/>
      <c r="G28" s="834"/>
      <c r="H28" s="834"/>
      <c r="I28" s="834"/>
      <c r="J28" s="834"/>
      <c r="K28" s="10"/>
    </row>
    <row r="29" spans="2:11" s="8" customFormat="1" ht="38.25" customHeight="1" thickBot="1" x14ac:dyDescent="0.3">
      <c r="B29" s="5"/>
      <c r="C29" s="9" t="s">
        <v>81</v>
      </c>
      <c r="D29" s="834" t="s">
        <v>19</v>
      </c>
      <c r="E29" s="834"/>
      <c r="F29" s="834"/>
      <c r="G29" s="834"/>
      <c r="H29" s="834"/>
      <c r="I29" s="834"/>
      <c r="J29" s="834"/>
      <c r="K29" s="10"/>
    </row>
    <row r="30" spans="2:11" s="8" customFormat="1" ht="38.25" customHeight="1" thickBot="1" x14ac:dyDescent="0.3">
      <c r="B30" s="5"/>
      <c r="C30" s="9" t="s">
        <v>85</v>
      </c>
      <c r="D30" s="834" t="s">
        <v>21</v>
      </c>
      <c r="E30" s="834"/>
      <c r="F30" s="834"/>
      <c r="G30" s="834"/>
      <c r="H30" s="834"/>
      <c r="I30" s="834"/>
      <c r="J30" s="834"/>
      <c r="K30" s="10"/>
    </row>
    <row r="31" spans="2:11" s="8" customFormat="1" ht="38.25" customHeight="1" thickBot="1" x14ac:dyDescent="0.3">
      <c r="B31" s="5"/>
      <c r="C31" s="9" t="s">
        <v>88</v>
      </c>
      <c r="D31" s="834" t="s">
        <v>23</v>
      </c>
      <c r="E31" s="834"/>
      <c r="F31" s="834"/>
      <c r="G31" s="834"/>
      <c r="H31" s="834"/>
      <c r="I31" s="834"/>
      <c r="J31" s="834"/>
      <c r="K31" s="10"/>
    </row>
    <row r="32" spans="2:11" s="8" customFormat="1" ht="38.25" customHeight="1" thickBot="1" x14ac:dyDescent="0.3">
      <c r="B32" s="5"/>
      <c r="C32" s="9" t="s">
        <v>93</v>
      </c>
      <c r="D32" s="834" t="s">
        <v>25</v>
      </c>
      <c r="E32" s="834"/>
      <c r="F32" s="834"/>
      <c r="G32" s="834"/>
      <c r="H32" s="834"/>
      <c r="I32" s="834"/>
      <c r="J32" s="834"/>
      <c r="K32" s="10"/>
    </row>
    <row r="33" spans="2:11" s="8" customFormat="1" ht="38.25" customHeight="1" thickBot="1" x14ac:dyDescent="0.3">
      <c r="B33" s="5"/>
      <c r="C33" s="9" t="s">
        <v>96</v>
      </c>
      <c r="D33" s="834" t="s">
        <v>27</v>
      </c>
      <c r="E33" s="834"/>
      <c r="F33" s="834"/>
      <c r="G33" s="834"/>
      <c r="H33" s="834"/>
      <c r="I33" s="834"/>
      <c r="J33" s="834"/>
      <c r="K33" s="10"/>
    </row>
    <row r="34" spans="2:11" s="8" customFormat="1" ht="38.25" customHeight="1" thickBot="1" x14ac:dyDescent="0.3">
      <c r="B34" s="5"/>
      <c r="C34" s="9" t="s">
        <v>99</v>
      </c>
      <c r="D34" s="834" t="s">
        <v>29</v>
      </c>
      <c r="E34" s="834"/>
      <c r="F34" s="834"/>
      <c r="G34" s="834"/>
      <c r="H34" s="834"/>
      <c r="I34" s="834"/>
      <c r="J34" s="834"/>
      <c r="K34" s="10"/>
    </row>
    <row r="35" spans="2:11" s="8" customFormat="1" ht="38.25" customHeight="1" thickBot="1" x14ac:dyDescent="0.3">
      <c r="B35" s="5"/>
      <c r="C35" s="9" t="s">
        <v>105</v>
      </c>
      <c r="D35" s="834" t="s">
        <v>31</v>
      </c>
      <c r="E35" s="834"/>
      <c r="F35" s="834"/>
      <c r="G35" s="834"/>
      <c r="H35" s="834"/>
      <c r="I35" s="834"/>
      <c r="J35" s="834"/>
      <c r="K35" s="10"/>
    </row>
    <row r="36" spans="2:11" x14ac:dyDescent="0.2">
      <c r="K36" s="11"/>
    </row>
  </sheetData>
  <mergeCells count="24">
    <mergeCell ref="D35:J35"/>
    <mergeCell ref="D30:J30"/>
    <mergeCell ref="B7:K7"/>
    <mergeCell ref="C11:K12"/>
    <mergeCell ref="D14:J14"/>
    <mergeCell ref="D22:J22"/>
    <mergeCell ref="D23:J23"/>
    <mergeCell ref="D24:J24"/>
    <mergeCell ref="D25:J25"/>
    <mergeCell ref="D26:J26"/>
    <mergeCell ref="D27:J27"/>
    <mergeCell ref="D28:J28"/>
    <mergeCell ref="D29:J29"/>
    <mergeCell ref="D21:J21"/>
    <mergeCell ref="D20:J20"/>
    <mergeCell ref="D34:J34"/>
    <mergeCell ref="D32:J32"/>
    <mergeCell ref="D33:J33"/>
    <mergeCell ref="D16:J16"/>
    <mergeCell ref="D18:J18"/>
    <mergeCell ref="D15:J15"/>
    <mergeCell ref="D19:J19"/>
    <mergeCell ref="D17:J17"/>
    <mergeCell ref="D31:J31"/>
  </mergeCells>
  <hyperlinks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K14" location="'2008-2010'!A1" display="Año 2008-2010. Producción.Valor y Cantidad de la Fase de Engorde a Talla Comercial"/>
    <hyperlink ref="D25:H25" location="'2009'!A1" display="Año 2009. Comparación principales macromagnitudes"/>
    <hyperlink ref="D25" location="'2010'!A1" display="Año 2010. Nº Establecimientos con Producción po Año, Origen del Agua y Tipo de Establecimiento"/>
    <hyperlink ref="D25:K25" location="'2010'!A1" display="Año 2010. Producción.Valor y Cantidad de la Fase de Engorde a Talla Comercial"/>
    <hyperlink ref="D14:J14" location="'2020-2022'!A1" display="Año 2020-2022. Producción. Valor y cantidad de la fase de engorde a talla comercial, por tipo de acuicultura, origen del agua y grupo de especies"/>
    <hyperlink ref="D25:J25" location="'2012'!A1" display="Año 2012. Producción. Valor y cantidad de la fase de engorde a talla comercial, por tipo de acuicultura, origen del agua y grupo de especies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K35" location="'2002'!A1" display="Año 2002. Producción.Valor y Cantidad de la Fase de Engorde a Talla Comercial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J34" location="'2003'!A1" display="Año 2003. Producción.Valor y Cantidad de la Fase de Engorde a Talla Comercial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J33" location="'2004'!A1" display="Año 2004. Producción.Valor y Cantidad de la Fase de Engorde a Talla Comercial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J32" location="'2005'!A1" display="Año 2005. Producción.Valor y Cantidad de la Fase de Engorde a Talla Comercial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J31" location="'2006'!A1" display="Año 2006. Producción.Valor y Cantidad de la Fase de Engorde a Talla Comercial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J30" location="'2007'!A1" display="Año 2007. Producción.Valor y Cantidad de la Fase de Engorde a Talla Comercial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J29" location="'2008'!A1" display="Año 2008. Producción.Valor y Cantidad de la Fase de Engorde a Talla Comercial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9'!A1" display="Año 2009. Producción.Valor y Cantidad de la Fase de Engorde a Talla Comercial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10'!A1" display="Año 2010. Producción.Valor y Cantidad de la Fase de Engorde a Talla Comercial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J26" location="'2011'!A1" display="Año 2011. Producción. Valor y cantidad de la fase de engorde a talla comercial, por tipo de acuicultura, origen del agua y grupo de especies"/>
    <hyperlink ref="D24:H24" location="'2009'!A1" display="Año 2009. Comparación principales macromagnitudes"/>
    <hyperlink ref="D24" location="'2010'!A1" display="Año 2010. Nº Establecimientos con Producción po Año, Origen del Agua y Tipo de Establecimiento"/>
    <hyperlink ref="D24:J24" location="'2013'!A1" display="Año 2013. Producción. Valor y cantidad de la fase de engorde a talla comercial, por tipo de acuicultura, origen del agua y grupo de especies"/>
    <hyperlink ref="D23:H23" location="'2009'!A1" display="Año 2009. Comparación principales macromagnitudes"/>
    <hyperlink ref="D23" location="'2010'!A1" display="Año 2010. Nº Establecimientos con Producción po Año, Origen del Agua y Tipo de Establecimiento"/>
    <hyperlink ref="D23:J23" location="'2014'!A1" display="Año 2014. Producción. Valor y cantidad de la fase de engorde a talla comercial, por tipo de acuicultura, origen del agua y grupo de especies"/>
    <hyperlink ref="D22:H22" location="'2009'!A1" display="Año 2009. Comparación principales macromagnitudes"/>
    <hyperlink ref="D22" location="'2010'!A1" display="Año 2010. Nº Establecimientos con Producción po Año, Origen del Agua y Tipo de Establecimiento"/>
    <hyperlink ref="D22:J22" location="'2015'!A1" display="Año 2015. Producción. Valor y cantidad de la fase de engorde a talla comercial, por tipo de acuicultura, origen del agua y grupo de especies"/>
    <hyperlink ref="D21:H21" location="'2009'!A1" display="Año 2009. Comparación principales macromagnitudes"/>
    <hyperlink ref="D21" location="'2010'!A1" display="Año 2010. Nº Establecimientos con Producción po Año, Origen del Agua y Tipo de Establecimiento"/>
    <hyperlink ref="D21:J21" location="'2016'!A1" display="Año 2016. Producción. Valor y cantidad de la fase de engorde a talla comercial, por tipo de acuicultura, origen del agua y grupo de especies"/>
    <hyperlink ref="D20:H20" location="'2009'!A1" display="Año 2009. Comparación principales macromagnitudes"/>
    <hyperlink ref="D20" location="'2010'!A1" display="Año 2010. Nº Establecimientos con Producción po Año, Origen del Agua y Tipo de Establecimiento"/>
    <hyperlink ref="D20:J20" location="'2017'!A1" display="Año 2017. Producción. Valor y cantidad de la fase de engorde a talla comercial, por tipo de acuicultura, origen del agua y grupo de especies"/>
    <hyperlink ref="D19:H19" location="'2009'!A1" display="Año 2009. Comparación principales macromagnitudes"/>
    <hyperlink ref="D19" location="'2010'!A1" display="Año 2010. Nº Establecimientos con Producción po Año, Origen del Agua y Tipo de Establecimiento"/>
    <hyperlink ref="D19:J19" location="'2018'!A1" display="Año 2018. Producción. Valor y cantidad de la fase de engorde a talla comercial, por tipo de acuicultura, origen del agua y grupo de especies"/>
    <hyperlink ref="D18:H18" location="'2009'!A1" display="Año 2009. Comparación principales macromagnitudes"/>
    <hyperlink ref="D18" location="'2010'!A1" display="Año 2010. Nº Establecimientos con Producción po Año, Origen del Agua y Tipo de Establecimiento"/>
    <hyperlink ref="D18:J18" location="'2019'!A1" display="Año 2019. Producción. Valor y cantidad de la fase de engorde a talla comercial, por tipo de acuicultura, origen del agua y grupo de especies"/>
    <hyperlink ref="D17:H17" location="'2009'!A1" display="Año 2009. Comparación principales macromagnitudes"/>
    <hyperlink ref="D17" location="'2010'!A1" display="Año 2010. Nº Establecimientos con Producción po Año, Origen del Agua y Tipo de Establecimiento"/>
    <hyperlink ref="D17:J17" location="'2020'!A1" display="Año 2020. Producción. Valor y cantidad de la fase de engorde a talla comercial, por tipo de acuicultura, origen del agua y grupo de especies"/>
    <hyperlink ref="D16:H16" location="'2009'!A1" display="Año 2009. Comparación principales macromagnitudes"/>
    <hyperlink ref="D16" location="'2010'!A1" display="Año 2010. Nº Establecimientos con Producción po Año, Origen del Agua y Tipo de Establecimiento"/>
    <hyperlink ref="D16:J16" location="'2021'!A1" display="Año 2021. Producción. Valor y cantidad de la fase de engorde a talla comercial, por tipo de acuicultura, origen del agua y grupo de especies"/>
    <hyperlink ref="D15:H15" location="'2009'!A1" display="Año 2009. Comparación principales macromagnitudes"/>
    <hyperlink ref="D15" location="'2010'!A1" display="Año 2010. Nº Establecimientos con Producción po Año, Origen del Agua y Tipo de Establecimiento"/>
    <hyperlink ref="D15:J15" location="'2022'!A1" display="Año 2022. Producción. Valor y cantidad de la fase de engorde a talla comercial, por tipo de acuicultura, origen del agua y grupo de especies"/>
  </hyperlinks>
  <pageMargins left="0.35433070866141736" right="0.55118110236220474" top="0.55118110236220474" bottom="0.74803149606299213" header="0.31496062992125984" footer="0.31496062992125984"/>
  <pageSetup paperSize="9" scale="7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0" width="5.28515625" style="104" customWidth="1"/>
    <col min="11" max="256" width="11.42578125" style="104"/>
    <col min="257" max="257" width="5.140625" style="104" customWidth="1"/>
    <col min="258" max="258" width="16" style="104" customWidth="1"/>
    <col min="259" max="259" width="11.5703125" style="104" customWidth="1"/>
    <col min="260" max="260" width="19.7109375" style="104" customWidth="1"/>
    <col min="261" max="264" width="14.42578125" style="104" customWidth="1"/>
    <col min="265" max="266" width="5.28515625" style="104" customWidth="1"/>
    <col min="267" max="512" width="11.42578125" style="104"/>
    <col min="513" max="513" width="5.140625" style="104" customWidth="1"/>
    <col min="514" max="514" width="16" style="104" customWidth="1"/>
    <col min="515" max="515" width="11.5703125" style="104" customWidth="1"/>
    <col min="516" max="516" width="19.7109375" style="104" customWidth="1"/>
    <col min="517" max="520" width="14.42578125" style="104" customWidth="1"/>
    <col min="521" max="522" width="5.28515625" style="104" customWidth="1"/>
    <col min="523" max="768" width="11.42578125" style="104"/>
    <col min="769" max="769" width="5.140625" style="104" customWidth="1"/>
    <col min="770" max="770" width="16" style="104" customWidth="1"/>
    <col min="771" max="771" width="11.5703125" style="104" customWidth="1"/>
    <col min="772" max="772" width="19.7109375" style="104" customWidth="1"/>
    <col min="773" max="776" width="14.42578125" style="104" customWidth="1"/>
    <col min="777" max="778" width="5.28515625" style="104" customWidth="1"/>
    <col min="779" max="1024" width="11.42578125" style="104"/>
    <col min="1025" max="1025" width="5.140625" style="104" customWidth="1"/>
    <col min="1026" max="1026" width="16" style="104" customWidth="1"/>
    <col min="1027" max="1027" width="11.5703125" style="104" customWidth="1"/>
    <col min="1028" max="1028" width="19.7109375" style="104" customWidth="1"/>
    <col min="1029" max="1032" width="14.42578125" style="104" customWidth="1"/>
    <col min="1033" max="1034" width="5.28515625" style="104" customWidth="1"/>
    <col min="1035" max="1280" width="11.42578125" style="104"/>
    <col min="1281" max="1281" width="5.140625" style="104" customWidth="1"/>
    <col min="1282" max="1282" width="16" style="104" customWidth="1"/>
    <col min="1283" max="1283" width="11.5703125" style="104" customWidth="1"/>
    <col min="1284" max="1284" width="19.7109375" style="104" customWidth="1"/>
    <col min="1285" max="1288" width="14.42578125" style="104" customWidth="1"/>
    <col min="1289" max="1290" width="5.28515625" style="104" customWidth="1"/>
    <col min="1291" max="1536" width="11.42578125" style="104"/>
    <col min="1537" max="1537" width="5.140625" style="104" customWidth="1"/>
    <col min="1538" max="1538" width="16" style="104" customWidth="1"/>
    <col min="1539" max="1539" width="11.5703125" style="104" customWidth="1"/>
    <col min="1540" max="1540" width="19.7109375" style="104" customWidth="1"/>
    <col min="1541" max="1544" width="14.42578125" style="104" customWidth="1"/>
    <col min="1545" max="1546" width="5.28515625" style="104" customWidth="1"/>
    <col min="1547" max="1792" width="11.42578125" style="104"/>
    <col min="1793" max="1793" width="5.140625" style="104" customWidth="1"/>
    <col min="1794" max="1794" width="16" style="104" customWidth="1"/>
    <col min="1795" max="1795" width="11.5703125" style="104" customWidth="1"/>
    <col min="1796" max="1796" width="19.7109375" style="104" customWidth="1"/>
    <col min="1797" max="1800" width="14.42578125" style="104" customWidth="1"/>
    <col min="1801" max="1802" width="5.28515625" style="104" customWidth="1"/>
    <col min="1803" max="2048" width="11.42578125" style="104"/>
    <col min="2049" max="2049" width="5.140625" style="104" customWidth="1"/>
    <col min="2050" max="2050" width="16" style="104" customWidth="1"/>
    <col min="2051" max="2051" width="11.5703125" style="104" customWidth="1"/>
    <col min="2052" max="2052" width="19.7109375" style="104" customWidth="1"/>
    <col min="2053" max="2056" width="14.42578125" style="104" customWidth="1"/>
    <col min="2057" max="2058" width="5.28515625" style="104" customWidth="1"/>
    <col min="2059" max="2304" width="11.42578125" style="104"/>
    <col min="2305" max="2305" width="5.140625" style="104" customWidth="1"/>
    <col min="2306" max="2306" width="16" style="104" customWidth="1"/>
    <col min="2307" max="2307" width="11.5703125" style="104" customWidth="1"/>
    <col min="2308" max="2308" width="19.7109375" style="104" customWidth="1"/>
    <col min="2309" max="2312" width="14.42578125" style="104" customWidth="1"/>
    <col min="2313" max="2314" width="5.28515625" style="104" customWidth="1"/>
    <col min="2315" max="2560" width="11.42578125" style="104"/>
    <col min="2561" max="2561" width="5.140625" style="104" customWidth="1"/>
    <col min="2562" max="2562" width="16" style="104" customWidth="1"/>
    <col min="2563" max="2563" width="11.5703125" style="104" customWidth="1"/>
    <col min="2564" max="2564" width="19.7109375" style="104" customWidth="1"/>
    <col min="2565" max="2568" width="14.42578125" style="104" customWidth="1"/>
    <col min="2569" max="2570" width="5.28515625" style="104" customWidth="1"/>
    <col min="2571" max="2816" width="11.42578125" style="104"/>
    <col min="2817" max="2817" width="5.140625" style="104" customWidth="1"/>
    <col min="2818" max="2818" width="16" style="104" customWidth="1"/>
    <col min="2819" max="2819" width="11.5703125" style="104" customWidth="1"/>
    <col min="2820" max="2820" width="19.7109375" style="104" customWidth="1"/>
    <col min="2821" max="2824" width="14.42578125" style="104" customWidth="1"/>
    <col min="2825" max="2826" width="5.28515625" style="104" customWidth="1"/>
    <col min="2827" max="3072" width="11.42578125" style="104"/>
    <col min="3073" max="3073" width="5.140625" style="104" customWidth="1"/>
    <col min="3074" max="3074" width="16" style="104" customWidth="1"/>
    <col min="3075" max="3075" width="11.5703125" style="104" customWidth="1"/>
    <col min="3076" max="3076" width="19.7109375" style="104" customWidth="1"/>
    <col min="3077" max="3080" width="14.42578125" style="104" customWidth="1"/>
    <col min="3081" max="3082" width="5.28515625" style="104" customWidth="1"/>
    <col min="3083" max="3328" width="11.42578125" style="104"/>
    <col min="3329" max="3329" width="5.140625" style="104" customWidth="1"/>
    <col min="3330" max="3330" width="16" style="104" customWidth="1"/>
    <col min="3331" max="3331" width="11.5703125" style="104" customWidth="1"/>
    <col min="3332" max="3332" width="19.7109375" style="104" customWidth="1"/>
    <col min="3333" max="3336" width="14.42578125" style="104" customWidth="1"/>
    <col min="3337" max="3338" width="5.28515625" style="104" customWidth="1"/>
    <col min="3339" max="3584" width="11.42578125" style="104"/>
    <col min="3585" max="3585" width="5.140625" style="104" customWidth="1"/>
    <col min="3586" max="3586" width="16" style="104" customWidth="1"/>
    <col min="3587" max="3587" width="11.5703125" style="104" customWidth="1"/>
    <col min="3588" max="3588" width="19.7109375" style="104" customWidth="1"/>
    <col min="3589" max="3592" width="14.42578125" style="104" customWidth="1"/>
    <col min="3593" max="3594" width="5.28515625" style="104" customWidth="1"/>
    <col min="3595" max="3840" width="11.42578125" style="104"/>
    <col min="3841" max="3841" width="5.140625" style="104" customWidth="1"/>
    <col min="3842" max="3842" width="16" style="104" customWidth="1"/>
    <col min="3843" max="3843" width="11.5703125" style="104" customWidth="1"/>
    <col min="3844" max="3844" width="19.7109375" style="104" customWidth="1"/>
    <col min="3845" max="3848" width="14.42578125" style="104" customWidth="1"/>
    <col min="3849" max="3850" width="5.28515625" style="104" customWidth="1"/>
    <col min="3851" max="4096" width="11.42578125" style="104"/>
    <col min="4097" max="4097" width="5.140625" style="104" customWidth="1"/>
    <col min="4098" max="4098" width="16" style="104" customWidth="1"/>
    <col min="4099" max="4099" width="11.5703125" style="104" customWidth="1"/>
    <col min="4100" max="4100" width="19.7109375" style="104" customWidth="1"/>
    <col min="4101" max="4104" width="14.42578125" style="104" customWidth="1"/>
    <col min="4105" max="4106" width="5.28515625" style="104" customWidth="1"/>
    <col min="4107" max="4352" width="11.42578125" style="104"/>
    <col min="4353" max="4353" width="5.140625" style="104" customWidth="1"/>
    <col min="4354" max="4354" width="16" style="104" customWidth="1"/>
    <col min="4355" max="4355" width="11.5703125" style="104" customWidth="1"/>
    <col min="4356" max="4356" width="19.7109375" style="104" customWidth="1"/>
    <col min="4357" max="4360" width="14.42578125" style="104" customWidth="1"/>
    <col min="4361" max="4362" width="5.28515625" style="104" customWidth="1"/>
    <col min="4363" max="4608" width="11.42578125" style="104"/>
    <col min="4609" max="4609" width="5.140625" style="104" customWidth="1"/>
    <col min="4610" max="4610" width="16" style="104" customWidth="1"/>
    <col min="4611" max="4611" width="11.5703125" style="104" customWidth="1"/>
    <col min="4612" max="4612" width="19.7109375" style="104" customWidth="1"/>
    <col min="4613" max="4616" width="14.42578125" style="104" customWidth="1"/>
    <col min="4617" max="4618" width="5.28515625" style="104" customWidth="1"/>
    <col min="4619" max="4864" width="11.42578125" style="104"/>
    <col min="4865" max="4865" width="5.140625" style="104" customWidth="1"/>
    <col min="4866" max="4866" width="16" style="104" customWidth="1"/>
    <col min="4867" max="4867" width="11.5703125" style="104" customWidth="1"/>
    <col min="4868" max="4868" width="19.7109375" style="104" customWidth="1"/>
    <col min="4869" max="4872" width="14.42578125" style="104" customWidth="1"/>
    <col min="4873" max="4874" width="5.28515625" style="104" customWidth="1"/>
    <col min="4875" max="5120" width="11.42578125" style="104"/>
    <col min="5121" max="5121" width="5.140625" style="104" customWidth="1"/>
    <col min="5122" max="5122" width="16" style="104" customWidth="1"/>
    <col min="5123" max="5123" width="11.5703125" style="104" customWidth="1"/>
    <col min="5124" max="5124" width="19.7109375" style="104" customWidth="1"/>
    <col min="5125" max="5128" width="14.42578125" style="104" customWidth="1"/>
    <col min="5129" max="5130" width="5.28515625" style="104" customWidth="1"/>
    <col min="5131" max="5376" width="11.42578125" style="104"/>
    <col min="5377" max="5377" width="5.140625" style="104" customWidth="1"/>
    <col min="5378" max="5378" width="16" style="104" customWidth="1"/>
    <col min="5379" max="5379" width="11.5703125" style="104" customWidth="1"/>
    <col min="5380" max="5380" width="19.7109375" style="104" customWidth="1"/>
    <col min="5381" max="5384" width="14.42578125" style="104" customWidth="1"/>
    <col min="5385" max="5386" width="5.28515625" style="104" customWidth="1"/>
    <col min="5387" max="5632" width="11.42578125" style="104"/>
    <col min="5633" max="5633" width="5.140625" style="104" customWidth="1"/>
    <col min="5634" max="5634" width="16" style="104" customWidth="1"/>
    <col min="5635" max="5635" width="11.5703125" style="104" customWidth="1"/>
    <col min="5636" max="5636" width="19.7109375" style="104" customWidth="1"/>
    <col min="5637" max="5640" width="14.42578125" style="104" customWidth="1"/>
    <col min="5641" max="5642" width="5.28515625" style="104" customWidth="1"/>
    <col min="5643" max="5888" width="11.42578125" style="104"/>
    <col min="5889" max="5889" width="5.140625" style="104" customWidth="1"/>
    <col min="5890" max="5890" width="16" style="104" customWidth="1"/>
    <col min="5891" max="5891" width="11.5703125" style="104" customWidth="1"/>
    <col min="5892" max="5892" width="19.7109375" style="104" customWidth="1"/>
    <col min="5893" max="5896" width="14.42578125" style="104" customWidth="1"/>
    <col min="5897" max="5898" width="5.28515625" style="104" customWidth="1"/>
    <col min="5899" max="6144" width="11.42578125" style="104"/>
    <col min="6145" max="6145" width="5.140625" style="104" customWidth="1"/>
    <col min="6146" max="6146" width="16" style="104" customWidth="1"/>
    <col min="6147" max="6147" width="11.5703125" style="104" customWidth="1"/>
    <col min="6148" max="6148" width="19.7109375" style="104" customWidth="1"/>
    <col min="6149" max="6152" width="14.42578125" style="104" customWidth="1"/>
    <col min="6153" max="6154" width="5.28515625" style="104" customWidth="1"/>
    <col min="6155" max="6400" width="11.42578125" style="104"/>
    <col min="6401" max="6401" width="5.140625" style="104" customWidth="1"/>
    <col min="6402" max="6402" width="16" style="104" customWidth="1"/>
    <col min="6403" max="6403" width="11.5703125" style="104" customWidth="1"/>
    <col min="6404" max="6404" width="19.7109375" style="104" customWidth="1"/>
    <col min="6405" max="6408" width="14.42578125" style="104" customWidth="1"/>
    <col min="6409" max="6410" width="5.28515625" style="104" customWidth="1"/>
    <col min="6411" max="6656" width="11.42578125" style="104"/>
    <col min="6657" max="6657" width="5.140625" style="104" customWidth="1"/>
    <col min="6658" max="6658" width="16" style="104" customWidth="1"/>
    <col min="6659" max="6659" width="11.5703125" style="104" customWidth="1"/>
    <col min="6660" max="6660" width="19.7109375" style="104" customWidth="1"/>
    <col min="6661" max="6664" width="14.42578125" style="104" customWidth="1"/>
    <col min="6665" max="6666" width="5.28515625" style="104" customWidth="1"/>
    <col min="6667" max="6912" width="11.42578125" style="104"/>
    <col min="6913" max="6913" width="5.140625" style="104" customWidth="1"/>
    <col min="6914" max="6914" width="16" style="104" customWidth="1"/>
    <col min="6915" max="6915" width="11.5703125" style="104" customWidth="1"/>
    <col min="6916" max="6916" width="19.7109375" style="104" customWidth="1"/>
    <col min="6917" max="6920" width="14.42578125" style="104" customWidth="1"/>
    <col min="6921" max="6922" width="5.28515625" style="104" customWidth="1"/>
    <col min="6923" max="7168" width="11.42578125" style="104"/>
    <col min="7169" max="7169" width="5.140625" style="104" customWidth="1"/>
    <col min="7170" max="7170" width="16" style="104" customWidth="1"/>
    <col min="7171" max="7171" width="11.5703125" style="104" customWidth="1"/>
    <col min="7172" max="7172" width="19.7109375" style="104" customWidth="1"/>
    <col min="7173" max="7176" width="14.42578125" style="104" customWidth="1"/>
    <col min="7177" max="7178" width="5.28515625" style="104" customWidth="1"/>
    <col min="7179" max="7424" width="11.42578125" style="104"/>
    <col min="7425" max="7425" width="5.140625" style="104" customWidth="1"/>
    <col min="7426" max="7426" width="16" style="104" customWidth="1"/>
    <col min="7427" max="7427" width="11.5703125" style="104" customWidth="1"/>
    <col min="7428" max="7428" width="19.7109375" style="104" customWidth="1"/>
    <col min="7429" max="7432" width="14.42578125" style="104" customWidth="1"/>
    <col min="7433" max="7434" width="5.28515625" style="104" customWidth="1"/>
    <col min="7435" max="7680" width="11.42578125" style="104"/>
    <col min="7681" max="7681" width="5.140625" style="104" customWidth="1"/>
    <col min="7682" max="7682" width="16" style="104" customWidth="1"/>
    <col min="7683" max="7683" width="11.5703125" style="104" customWidth="1"/>
    <col min="7684" max="7684" width="19.7109375" style="104" customWidth="1"/>
    <col min="7685" max="7688" width="14.42578125" style="104" customWidth="1"/>
    <col min="7689" max="7690" width="5.28515625" style="104" customWidth="1"/>
    <col min="7691" max="7936" width="11.42578125" style="104"/>
    <col min="7937" max="7937" width="5.140625" style="104" customWidth="1"/>
    <col min="7938" max="7938" width="16" style="104" customWidth="1"/>
    <col min="7939" max="7939" width="11.5703125" style="104" customWidth="1"/>
    <col min="7940" max="7940" width="19.7109375" style="104" customWidth="1"/>
    <col min="7941" max="7944" width="14.42578125" style="104" customWidth="1"/>
    <col min="7945" max="7946" width="5.28515625" style="104" customWidth="1"/>
    <col min="7947" max="8192" width="11.42578125" style="104"/>
    <col min="8193" max="8193" width="5.140625" style="104" customWidth="1"/>
    <col min="8194" max="8194" width="16" style="104" customWidth="1"/>
    <col min="8195" max="8195" width="11.5703125" style="104" customWidth="1"/>
    <col min="8196" max="8196" width="19.7109375" style="104" customWidth="1"/>
    <col min="8197" max="8200" width="14.42578125" style="104" customWidth="1"/>
    <col min="8201" max="8202" width="5.28515625" style="104" customWidth="1"/>
    <col min="8203" max="8448" width="11.42578125" style="104"/>
    <col min="8449" max="8449" width="5.140625" style="104" customWidth="1"/>
    <col min="8450" max="8450" width="16" style="104" customWidth="1"/>
    <col min="8451" max="8451" width="11.5703125" style="104" customWidth="1"/>
    <col min="8452" max="8452" width="19.7109375" style="104" customWidth="1"/>
    <col min="8453" max="8456" width="14.42578125" style="104" customWidth="1"/>
    <col min="8457" max="8458" width="5.28515625" style="104" customWidth="1"/>
    <col min="8459" max="8704" width="11.42578125" style="104"/>
    <col min="8705" max="8705" width="5.140625" style="104" customWidth="1"/>
    <col min="8706" max="8706" width="16" style="104" customWidth="1"/>
    <col min="8707" max="8707" width="11.5703125" style="104" customWidth="1"/>
    <col min="8708" max="8708" width="19.7109375" style="104" customWidth="1"/>
    <col min="8709" max="8712" width="14.42578125" style="104" customWidth="1"/>
    <col min="8713" max="8714" width="5.28515625" style="104" customWidth="1"/>
    <col min="8715" max="8960" width="11.42578125" style="104"/>
    <col min="8961" max="8961" width="5.140625" style="104" customWidth="1"/>
    <col min="8962" max="8962" width="16" style="104" customWidth="1"/>
    <col min="8963" max="8963" width="11.5703125" style="104" customWidth="1"/>
    <col min="8964" max="8964" width="19.7109375" style="104" customWidth="1"/>
    <col min="8965" max="8968" width="14.42578125" style="104" customWidth="1"/>
    <col min="8969" max="8970" width="5.28515625" style="104" customWidth="1"/>
    <col min="8971" max="9216" width="11.42578125" style="104"/>
    <col min="9217" max="9217" width="5.140625" style="104" customWidth="1"/>
    <col min="9218" max="9218" width="16" style="104" customWidth="1"/>
    <col min="9219" max="9219" width="11.5703125" style="104" customWidth="1"/>
    <col min="9220" max="9220" width="19.7109375" style="104" customWidth="1"/>
    <col min="9221" max="9224" width="14.42578125" style="104" customWidth="1"/>
    <col min="9225" max="9226" width="5.28515625" style="104" customWidth="1"/>
    <col min="9227" max="9472" width="11.42578125" style="104"/>
    <col min="9473" max="9473" width="5.140625" style="104" customWidth="1"/>
    <col min="9474" max="9474" width="16" style="104" customWidth="1"/>
    <col min="9475" max="9475" width="11.5703125" style="104" customWidth="1"/>
    <col min="9476" max="9476" width="19.7109375" style="104" customWidth="1"/>
    <col min="9477" max="9480" width="14.42578125" style="104" customWidth="1"/>
    <col min="9481" max="9482" width="5.28515625" style="104" customWidth="1"/>
    <col min="9483" max="9728" width="11.42578125" style="104"/>
    <col min="9729" max="9729" width="5.140625" style="104" customWidth="1"/>
    <col min="9730" max="9730" width="16" style="104" customWidth="1"/>
    <col min="9731" max="9731" width="11.5703125" style="104" customWidth="1"/>
    <col min="9732" max="9732" width="19.7109375" style="104" customWidth="1"/>
    <col min="9733" max="9736" width="14.42578125" style="104" customWidth="1"/>
    <col min="9737" max="9738" width="5.28515625" style="104" customWidth="1"/>
    <col min="9739" max="9984" width="11.42578125" style="104"/>
    <col min="9985" max="9985" width="5.140625" style="104" customWidth="1"/>
    <col min="9986" max="9986" width="16" style="104" customWidth="1"/>
    <col min="9987" max="9987" width="11.5703125" style="104" customWidth="1"/>
    <col min="9988" max="9988" width="19.7109375" style="104" customWidth="1"/>
    <col min="9989" max="9992" width="14.42578125" style="104" customWidth="1"/>
    <col min="9993" max="9994" width="5.28515625" style="104" customWidth="1"/>
    <col min="9995" max="10240" width="11.42578125" style="104"/>
    <col min="10241" max="10241" width="5.140625" style="104" customWidth="1"/>
    <col min="10242" max="10242" width="16" style="104" customWidth="1"/>
    <col min="10243" max="10243" width="11.5703125" style="104" customWidth="1"/>
    <col min="10244" max="10244" width="19.7109375" style="104" customWidth="1"/>
    <col min="10245" max="10248" width="14.42578125" style="104" customWidth="1"/>
    <col min="10249" max="10250" width="5.28515625" style="104" customWidth="1"/>
    <col min="10251" max="10496" width="11.42578125" style="104"/>
    <col min="10497" max="10497" width="5.140625" style="104" customWidth="1"/>
    <col min="10498" max="10498" width="16" style="104" customWidth="1"/>
    <col min="10499" max="10499" width="11.5703125" style="104" customWidth="1"/>
    <col min="10500" max="10500" width="19.7109375" style="104" customWidth="1"/>
    <col min="10501" max="10504" width="14.42578125" style="104" customWidth="1"/>
    <col min="10505" max="10506" width="5.28515625" style="104" customWidth="1"/>
    <col min="10507" max="10752" width="11.42578125" style="104"/>
    <col min="10753" max="10753" width="5.140625" style="104" customWidth="1"/>
    <col min="10754" max="10754" width="16" style="104" customWidth="1"/>
    <col min="10755" max="10755" width="11.5703125" style="104" customWidth="1"/>
    <col min="10756" max="10756" width="19.7109375" style="104" customWidth="1"/>
    <col min="10757" max="10760" width="14.42578125" style="104" customWidth="1"/>
    <col min="10761" max="10762" width="5.28515625" style="104" customWidth="1"/>
    <col min="10763" max="11008" width="11.42578125" style="104"/>
    <col min="11009" max="11009" width="5.140625" style="104" customWidth="1"/>
    <col min="11010" max="11010" width="16" style="104" customWidth="1"/>
    <col min="11011" max="11011" width="11.5703125" style="104" customWidth="1"/>
    <col min="11012" max="11012" width="19.7109375" style="104" customWidth="1"/>
    <col min="11013" max="11016" width="14.42578125" style="104" customWidth="1"/>
    <col min="11017" max="11018" width="5.28515625" style="104" customWidth="1"/>
    <col min="11019" max="11264" width="11.42578125" style="104"/>
    <col min="11265" max="11265" width="5.140625" style="104" customWidth="1"/>
    <col min="11266" max="11266" width="16" style="104" customWidth="1"/>
    <col min="11267" max="11267" width="11.5703125" style="104" customWidth="1"/>
    <col min="11268" max="11268" width="19.7109375" style="104" customWidth="1"/>
    <col min="11269" max="11272" width="14.42578125" style="104" customWidth="1"/>
    <col min="11273" max="11274" width="5.28515625" style="104" customWidth="1"/>
    <col min="11275" max="11520" width="11.42578125" style="104"/>
    <col min="11521" max="11521" width="5.140625" style="104" customWidth="1"/>
    <col min="11522" max="11522" width="16" style="104" customWidth="1"/>
    <col min="11523" max="11523" width="11.5703125" style="104" customWidth="1"/>
    <col min="11524" max="11524" width="19.7109375" style="104" customWidth="1"/>
    <col min="11525" max="11528" width="14.42578125" style="104" customWidth="1"/>
    <col min="11529" max="11530" width="5.28515625" style="104" customWidth="1"/>
    <col min="11531" max="11776" width="11.42578125" style="104"/>
    <col min="11777" max="11777" width="5.140625" style="104" customWidth="1"/>
    <col min="11778" max="11778" width="16" style="104" customWidth="1"/>
    <col min="11779" max="11779" width="11.5703125" style="104" customWidth="1"/>
    <col min="11780" max="11780" width="19.7109375" style="104" customWidth="1"/>
    <col min="11781" max="11784" width="14.42578125" style="104" customWidth="1"/>
    <col min="11785" max="11786" width="5.28515625" style="104" customWidth="1"/>
    <col min="11787" max="12032" width="11.42578125" style="104"/>
    <col min="12033" max="12033" width="5.140625" style="104" customWidth="1"/>
    <col min="12034" max="12034" width="16" style="104" customWidth="1"/>
    <col min="12035" max="12035" width="11.5703125" style="104" customWidth="1"/>
    <col min="12036" max="12036" width="19.7109375" style="104" customWidth="1"/>
    <col min="12037" max="12040" width="14.42578125" style="104" customWidth="1"/>
    <col min="12041" max="12042" width="5.28515625" style="104" customWidth="1"/>
    <col min="12043" max="12288" width="11.42578125" style="104"/>
    <col min="12289" max="12289" width="5.140625" style="104" customWidth="1"/>
    <col min="12290" max="12290" width="16" style="104" customWidth="1"/>
    <col min="12291" max="12291" width="11.5703125" style="104" customWidth="1"/>
    <col min="12292" max="12292" width="19.7109375" style="104" customWidth="1"/>
    <col min="12293" max="12296" width="14.42578125" style="104" customWidth="1"/>
    <col min="12297" max="12298" width="5.28515625" style="104" customWidth="1"/>
    <col min="12299" max="12544" width="11.42578125" style="104"/>
    <col min="12545" max="12545" width="5.140625" style="104" customWidth="1"/>
    <col min="12546" max="12546" width="16" style="104" customWidth="1"/>
    <col min="12547" max="12547" width="11.5703125" style="104" customWidth="1"/>
    <col min="12548" max="12548" width="19.7109375" style="104" customWidth="1"/>
    <col min="12549" max="12552" width="14.42578125" style="104" customWidth="1"/>
    <col min="12553" max="12554" width="5.28515625" style="104" customWidth="1"/>
    <col min="12555" max="12800" width="11.42578125" style="104"/>
    <col min="12801" max="12801" width="5.140625" style="104" customWidth="1"/>
    <col min="12802" max="12802" width="16" style="104" customWidth="1"/>
    <col min="12803" max="12803" width="11.5703125" style="104" customWidth="1"/>
    <col min="12804" max="12804" width="19.7109375" style="104" customWidth="1"/>
    <col min="12805" max="12808" width="14.42578125" style="104" customWidth="1"/>
    <col min="12809" max="12810" width="5.28515625" style="104" customWidth="1"/>
    <col min="12811" max="13056" width="11.42578125" style="104"/>
    <col min="13057" max="13057" width="5.140625" style="104" customWidth="1"/>
    <col min="13058" max="13058" width="16" style="104" customWidth="1"/>
    <col min="13059" max="13059" width="11.5703125" style="104" customWidth="1"/>
    <col min="13060" max="13060" width="19.7109375" style="104" customWidth="1"/>
    <col min="13061" max="13064" width="14.42578125" style="104" customWidth="1"/>
    <col min="13065" max="13066" width="5.28515625" style="104" customWidth="1"/>
    <col min="13067" max="13312" width="11.42578125" style="104"/>
    <col min="13313" max="13313" width="5.140625" style="104" customWidth="1"/>
    <col min="13314" max="13314" width="16" style="104" customWidth="1"/>
    <col min="13315" max="13315" width="11.5703125" style="104" customWidth="1"/>
    <col min="13316" max="13316" width="19.7109375" style="104" customWidth="1"/>
    <col min="13317" max="13320" width="14.42578125" style="104" customWidth="1"/>
    <col min="13321" max="13322" width="5.28515625" style="104" customWidth="1"/>
    <col min="13323" max="13568" width="11.42578125" style="104"/>
    <col min="13569" max="13569" width="5.140625" style="104" customWidth="1"/>
    <col min="13570" max="13570" width="16" style="104" customWidth="1"/>
    <col min="13571" max="13571" width="11.5703125" style="104" customWidth="1"/>
    <col min="13572" max="13572" width="19.7109375" style="104" customWidth="1"/>
    <col min="13573" max="13576" width="14.42578125" style="104" customWidth="1"/>
    <col min="13577" max="13578" width="5.28515625" style="104" customWidth="1"/>
    <col min="13579" max="13824" width="11.42578125" style="104"/>
    <col min="13825" max="13825" width="5.140625" style="104" customWidth="1"/>
    <col min="13826" max="13826" width="16" style="104" customWidth="1"/>
    <col min="13827" max="13827" width="11.5703125" style="104" customWidth="1"/>
    <col min="13828" max="13828" width="19.7109375" style="104" customWidth="1"/>
    <col min="13829" max="13832" width="14.42578125" style="104" customWidth="1"/>
    <col min="13833" max="13834" width="5.28515625" style="104" customWidth="1"/>
    <col min="13835" max="14080" width="11.42578125" style="104"/>
    <col min="14081" max="14081" width="5.140625" style="104" customWidth="1"/>
    <col min="14082" max="14082" width="16" style="104" customWidth="1"/>
    <col min="14083" max="14083" width="11.5703125" style="104" customWidth="1"/>
    <col min="14084" max="14084" width="19.7109375" style="104" customWidth="1"/>
    <col min="14085" max="14088" width="14.42578125" style="104" customWidth="1"/>
    <col min="14089" max="14090" width="5.28515625" style="104" customWidth="1"/>
    <col min="14091" max="14336" width="11.42578125" style="104"/>
    <col min="14337" max="14337" width="5.140625" style="104" customWidth="1"/>
    <col min="14338" max="14338" width="16" style="104" customWidth="1"/>
    <col min="14339" max="14339" width="11.5703125" style="104" customWidth="1"/>
    <col min="14340" max="14340" width="19.7109375" style="104" customWidth="1"/>
    <col min="14341" max="14344" width="14.42578125" style="104" customWidth="1"/>
    <col min="14345" max="14346" width="5.28515625" style="104" customWidth="1"/>
    <col min="14347" max="14592" width="11.42578125" style="104"/>
    <col min="14593" max="14593" width="5.140625" style="104" customWidth="1"/>
    <col min="14594" max="14594" width="16" style="104" customWidth="1"/>
    <col min="14595" max="14595" width="11.5703125" style="104" customWidth="1"/>
    <col min="14596" max="14596" width="19.7109375" style="104" customWidth="1"/>
    <col min="14597" max="14600" width="14.42578125" style="104" customWidth="1"/>
    <col min="14601" max="14602" width="5.28515625" style="104" customWidth="1"/>
    <col min="14603" max="14848" width="11.42578125" style="104"/>
    <col min="14849" max="14849" width="5.140625" style="104" customWidth="1"/>
    <col min="14850" max="14850" width="16" style="104" customWidth="1"/>
    <col min="14851" max="14851" width="11.5703125" style="104" customWidth="1"/>
    <col min="14852" max="14852" width="19.7109375" style="104" customWidth="1"/>
    <col min="14853" max="14856" width="14.42578125" style="104" customWidth="1"/>
    <col min="14857" max="14858" width="5.28515625" style="104" customWidth="1"/>
    <col min="14859" max="15104" width="11.42578125" style="104"/>
    <col min="15105" max="15105" width="5.140625" style="104" customWidth="1"/>
    <col min="15106" max="15106" width="16" style="104" customWidth="1"/>
    <col min="15107" max="15107" width="11.5703125" style="104" customWidth="1"/>
    <col min="15108" max="15108" width="19.7109375" style="104" customWidth="1"/>
    <col min="15109" max="15112" width="14.42578125" style="104" customWidth="1"/>
    <col min="15113" max="15114" width="5.28515625" style="104" customWidth="1"/>
    <col min="15115" max="15360" width="11.42578125" style="104"/>
    <col min="15361" max="15361" width="5.140625" style="104" customWidth="1"/>
    <col min="15362" max="15362" width="16" style="104" customWidth="1"/>
    <col min="15363" max="15363" width="11.5703125" style="104" customWidth="1"/>
    <col min="15364" max="15364" width="19.7109375" style="104" customWidth="1"/>
    <col min="15365" max="15368" width="14.42578125" style="104" customWidth="1"/>
    <col min="15369" max="15370" width="5.28515625" style="104" customWidth="1"/>
    <col min="15371" max="15616" width="11.42578125" style="104"/>
    <col min="15617" max="15617" width="5.140625" style="104" customWidth="1"/>
    <col min="15618" max="15618" width="16" style="104" customWidth="1"/>
    <col min="15619" max="15619" width="11.5703125" style="104" customWidth="1"/>
    <col min="15620" max="15620" width="19.7109375" style="104" customWidth="1"/>
    <col min="15621" max="15624" width="14.42578125" style="104" customWidth="1"/>
    <col min="15625" max="15626" width="5.28515625" style="104" customWidth="1"/>
    <col min="15627" max="15872" width="11.42578125" style="104"/>
    <col min="15873" max="15873" width="5.140625" style="104" customWidth="1"/>
    <col min="15874" max="15874" width="16" style="104" customWidth="1"/>
    <col min="15875" max="15875" width="11.5703125" style="104" customWidth="1"/>
    <col min="15876" max="15876" width="19.7109375" style="104" customWidth="1"/>
    <col min="15877" max="15880" width="14.42578125" style="104" customWidth="1"/>
    <col min="15881" max="15882" width="5.28515625" style="104" customWidth="1"/>
    <col min="15883" max="16128" width="11.42578125" style="104"/>
    <col min="16129" max="16129" width="5.140625" style="104" customWidth="1"/>
    <col min="16130" max="16130" width="16" style="104" customWidth="1"/>
    <col min="16131" max="16131" width="11.5703125" style="104" customWidth="1"/>
    <col min="16132" max="16132" width="19.7109375" style="104" customWidth="1"/>
    <col min="16133" max="16136" width="14.42578125" style="104" customWidth="1"/>
    <col min="16137" max="16138" width="5.28515625" style="104" customWidth="1"/>
    <col min="16139" max="16384" width="11.42578125" style="104"/>
  </cols>
  <sheetData>
    <row r="1" spans="1:31" s="12" customFormat="1" ht="36.75" customHeight="1" x14ac:dyDescent="0.2">
      <c r="B1" s="855" t="s">
        <v>61</v>
      </c>
      <c r="C1" s="855"/>
      <c r="D1" s="855"/>
      <c r="E1" s="855"/>
      <c r="F1" s="855"/>
      <c r="G1" s="855"/>
      <c r="H1" s="855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</row>
    <row r="3" spans="1:31" s="15" customFormat="1" ht="22.15" customHeight="1" thickTop="1" thickBot="1" x14ac:dyDescent="0.25">
      <c r="A3" s="101"/>
      <c r="B3" s="103"/>
      <c r="C3" s="103"/>
      <c r="D3" s="103"/>
      <c r="E3" s="856">
        <v>2015</v>
      </c>
      <c r="F3" s="857"/>
      <c r="G3" s="857"/>
      <c r="H3" s="858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31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31" ht="89.25" customHeight="1" thickBot="1" x14ac:dyDescent="0.25">
      <c r="B5" s="866"/>
      <c r="C5" s="868"/>
      <c r="D5" s="870"/>
      <c r="E5" s="19" t="s">
        <v>37</v>
      </c>
      <c r="F5" s="17" t="s">
        <v>38</v>
      </c>
      <c r="G5" s="17" t="s">
        <v>39</v>
      </c>
      <c r="H5" s="105" t="s">
        <v>40</v>
      </c>
      <c r="I5" s="106"/>
      <c r="J5" s="107"/>
    </row>
    <row r="6" spans="1:31" ht="13.5" thickTop="1" x14ac:dyDescent="0.2">
      <c r="B6" s="848" t="s">
        <v>41</v>
      </c>
      <c r="C6" s="851" t="s">
        <v>42</v>
      </c>
      <c r="D6" s="20" t="s">
        <v>43</v>
      </c>
      <c r="E6" s="25">
        <v>321677.36755000002</v>
      </c>
      <c r="F6" s="22">
        <v>321677.36755000002</v>
      </c>
      <c r="G6" s="23"/>
      <c r="H6" s="24">
        <v>47637.859020000004</v>
      </c>
      <c r="J6" s="108"/>
    </row>
    <row r="7" spans="1:31" ht="12.75" x14ac:dyDescent="0.2">
      <c r="B7" s="848"/>
      <c r="C7" s="851"/>
      <c r="D7" s="26" t="s">
        <v>44</v>
      </c>
      <c r="E7" s="25">
        <v>178.97173999999998</v>
      </c>
      <c r="F7" s="22">
        <v>178.97173999999998</v>
      </c>
      <c r="G7" s="28"/>
      <c r="H7" s="29">
        <v>15.1053</v>
      </c>
    </row>
    <row r="8" spans="1:31" ht="12.75" x14ac:dyDescent="0.2">
      <c r="B8" s="848"/>
      <c r="C8" s="851"/>
      <c r="D8" s="26" t="s">
        <v>45</v>
      </c>
      <c r="E8" s="25">
        <v>122030.77223999999</v>
      </c>
      <c r="F8" s="22">
        <v>122030.77223999999</v>
      </c>
      <c r="G8" s="28"/>
      <c r="H8" s="29">
        <v>226693.919010001</v>
      </c>
    </row>
    <row r="9" spans="1:31" ht="12.75" x14ac:dyDescent="0.2">
      <c r="B9" s="848"/>
      <c r="C9" s="851"/>
      <c r="D9" s="32" t="s">
        <v>46</v>
      </c>
      <c r="E9" s="35">
        <v>9.992329999999999</v>
      </c>
      <c r="F9" s="33">
        <v>9.992329999999999</v>
      </c>
      <c r="G9" s="28"/>
      <c r="H9" s="34">
        <v>0.56499999999999995</v>
      </c>
    </row>
    <row r="10" spans="1:31" ht="12.75" x14ac:dyDescent="0.2">
      <c r="B10" s="848"/>
      <c r="C10" s="851"/>
      <c r="D10" s="36" t="s">
        <v>47</v>
      </c>
      <c r="E10" s="40">
        <v>712.05550000000005</v>
      </c>
      <c r="F10" s="38">
        <v>712.05550000000005</v>
      </c>
      <c r="G10" s="39"/>
      <c r="H10" s="41">
        <v>1.3420000000000001</v>
      </c>
    </row>
    <row r="11" spans="1:31" ht="12.75" x14ac:dyDescent="0.2">
      <c r="B11" s="848"/>
      <c r="C11" s="852"/>
      <c r="D11" s="109" t="s">
        <v>48</v>
      </c>
      <c r="E11" s="44">
        <v>444609.15935999999</v>
      </c>
      <c r="F11" s="45">
        <v>444609.15935999999</v>
      </c>
      <c r="G11" s="45"/>
      <c r="H11" s="46">
        <v>274348.79033000104</v>
      </c>
    </row>
    <row r="12" spans="1:31" ht="12.75" x14ac:dyDescent="0.2">
      <c r="B12" s="848"/>
      <c r="C12" s="853" t="s">
        <v>49</v>
      </c>
      <c r="D12" s="110" t="s">
        <v>43</v>
      </c>
      <c r="E12" s="37">
        <v>10161.988210000001</v>
      </c>
      <c r="F12" s="48">
        <v>10161.988210000001</v>
      </c>
      <c r="G12" s="49"/>
      <c r="H12" s="50">
        <v>1306.3430000000001</v>
      </c>
    </row>
    <row r="13" spans="1:31" ht="12.75" x14ac:dyDescent="0.2">
      <c r="B13" s="848"/>
      <c r="C13" s="851"/>
      <c r="D13" s="111" t="s">
        <v>44</v>
      </c>
      <c r="E13" s="27">
        <v>824.476</v>
      </c>
      <c r="F13" s="51">
        <v>824.476</v>
      </c>
      <c r="G13" s="22"/>
      <c r="H13" s="52">
        <v>183.02799999999999</v>
      </c>
    </row>
    <row r="14" spans="1:31" ht="12.75" x14ac:dyDescent="0.2">
      <c r="B14" s="848"/>
      <c r="C14" s="851"/>
      <c r="D14" s="112" t="s">
        <v>45</v>
      </c>
      <c r="E14" s="37">
        <v>8612.9074500000097</v>
      </c>
      <c r="F14" s="53">
        <v>8612.9074500000097</v>
      </c>
      <c r="G14" s="54"/>
      <c r="H14" s="41">
        <v>1111.1325299999901</v>
      </c>
    </row>
    <row r="15" spans="1:31" ht="12.75" x14ac:dyDescent="0.2">
      <c r="B15" s="848"/>
      <c r="C15" s="852"/>
      <c r="D15" s="109" t="s">
        <v>48</v>
      </c>
      <c r="E15" s="44">
        <v>19599.371660000012</v>
      </c>
      <c r="F15" s="45">
        <v>19599.371660000012</v>
      </c>
      <c r="G15" s="45"/>
      <c r="H15" s="55">
        <v>2600.50352999999</v>
      </c>
    </row>
    <row r="16" spans="1:31" ht="12.75" x14ac:dyDescent="0.2">
      <c r="B16" s="849"/>
      <c r="C16" s="853" t="s">
        <v>50</v>
      </c>
      <c r="D16" s="47" t="s">
        <v>43</v>
      </c>
      <c r="E16" s="37">
        <v>331839.35576000001</v>
      </c>
      <c r="F16" s="57">
        <v>331839.35576000001</v>
      </c>
      <c r="G16" s="57"/>
      <c r="H16" s="58">
        <v>48944.202020000004</v>
      </c>
    </row>
    <row r="17" spans="2:10" ht="12.75" x14ac:dyDescent="0.2">
      <c r="B17" s="849"/>
      <c r="C17" s="851"/>
      <c r="D17" s="26" t="s">
        <v>44</v>
      </c>
      <c r="E17" s="27">
        <v>1003.44774</v>
      </c>
      <c r="F17" s="22">
        <v>1003.44774</v>
      </c>
      <c r="G17" s="22"/>
      <c r="H17" s="60">
        <v>198.13329999999999</v>
      </c>
    </row>
    <row r="18" spans="2:10" ht="12.75" x14ac:dyDescent="0.2">
      <c r="B18" s="849"/>
      <c r="C18" s="851"/>
      <c r="D18" s="26" t="s">
        <v>45</v>
      </c>
      <c r="E18" s="37">
        <v>130643.67969</v>
      </c>
      <c r="F18" s="51">
        <v>130643.67969</v>
      </c>
      <c r="G18" s="22"/>
      <c r="H18" s="60">
        <v>227805.051540001</v>
      </c>
    </row>
    <row r="19" spans="2:10" ht="12.75" x14ac:dyDescent="0.2">
      <c r="B19" s="849"/>
      <c r="C19" s="851"/>
      <c r="D19" s="32" t="s">
        <v>46</v>
      </c>
      <c r="E19" s="37">
        <v>9.992329999999999</v>
      </c>
      <c r="F19" s="61">
        <v>9.992329999999999</v>
      </c>
      <c r="G19" s="22"/>
      <c r="H19" s="62">
        <v>0.56499999999999995</v>
      </c>
    </row>
    <row r="20" spans="2:10" ht="12.75" x14ac:dyDescent="0.2">
      <c r="B20" s="849"/>
      <c r="C20" s="851"/>
      <c r="D20" s="36" t="s">
        <v>47</v>
      </c>
      <c r="E20" s="27">
        <v>712.05550000000005</v>
      </c>
      <c r="F20" s="39">
        <v>712.05550000000005</v>
      </c>
      <c r="G20" s="39"/>
      <c r="H20" s="64">
        <v>1.3420000000000001</v>
      </c>
    </row>
    <row r="21" spans="2:10" ht="12.75" x14ac:dyDescent="0.2">
      <c r="B21" s="850"/>
      <c r="C21" s="852"/>
      <c r="D21" s="65" t="s">
        <v>48</v>
      </c>
      <c r="E21" s="69">
        <v>464208.53101999999</v>
      </c>
      <c r="F21" s="67">
        <v>464208.53101999999</v>
      </c>
      <c r="G21" s="67"/>
      <c r="H21" s="68">
        <v>276949.29386000102</v>
      </c>
      <c r="J21" s="113"/>
    </row>
    <row r="22" spans="2:10" ht="12.75" x14ac:dyDescent="0.2">
      <c r="B22" s="854" t="s">
        <v>51</v>
      </c>
      <c r="C22" s="853" t="s">
        <v>52</v>
      </c>
      <c r="D22" s="47" t="s">
        <v>43</v>
      </c>
      <c r="E22" s="71">
        <v>51384.108840000001</v>
      </c>
      <c r="F22" s="71">
        <v>50290.778969999999</v>
      </c>
      <c r="G22" s="57">
        <v>1368.7169999999999</v>
      </c>
      <c r="H22" s="73">
        <v>16624.279429999999</v>
      </c>
    </row>
    <row r="23" spans="2:10" ht="12.75" x14ac:dyDescent="0.2">
      <c r="B23" s="848"/>
      <c r="C23" s="851"/>
      <c r="D23" s="36" t="s">
        <v>44</v>
      </c>
      <c r="E23" s="53">
        <v>110</v>
      </c>
      <c r="F23" s="53">
        <v>110</v>
      </c>
      <c r="G23" s="39">
        <v>2.5</v>
      </c>
      <c r="H23" s="41">
        <v>5.5</v>
      </c>
    </row>
    <row r="24" spans="2:10" ht="13.5" thickBot="1" x14ac:dyDescent="0.25">
      <c r="B24" s="848"/>
      <c r="C24" s="851"/>
      <c r="D24" s="114" t="s">
        <v>48</v>
      </c>
      <c r="E24" s="75">
        <v>51494.108840000001</v>
      </c>
      <c r="F24" s="76">
        <v>50400.778969999999</v>
      </c>
      <c r="G24" s="76">
        <v>1371.2169999999999</v>
      </c>
      <c r="H24" s="77">
        <v>16629.779429999999</v>
      </c>
    </row>
    <row r="25" spans="2:10" ht="14.25" customHeight="1" thickTop="1" x14ac:dyDescent="0.2">
      <c r="B25" s="838" t="s">
        <v>53</v>
      </c>
      <c r="C25" s="839"/>
      <c r="D25" s="78" t="s">
        <v>43</v>
      </c>
      <c r="E25" s="83">
        <v>383223.46460000001</v>
      </c>
      <c r="F25" s="80">
        <v>382130.13472999999</v>
      </c>
      <c r="G25" s="80">
        <v>1368.7169999999999</v>
      </c>
      <c r="H25" s="81">
        <v>65568.481450000007</v>
      </c>
    </row>
    <row r="26" spans="2:10" ht="12.75" x14ac:dyDescent="0.2">
      <c r="B26" s="840"/>
      <c r="C26" s="841"/>
      <c r="D26" s="84" t="s">
        <v>44</v>
      </c>
      <c r="E26" s="35">
        <v>1113.4477400000001</v>
      </c>
      <c r="F26" s="22">
        <v>1113.4477400000001</v>
      </c>
      <c r="G26" s="22">
        <v>2.5</v>
      </c>
      <c r="H26" s="60">
        <v>203.63329999999999</v>
      </c>
    </row>
    <row r="27" spans="2:10" ht="12.75" x14ac:dyDescent="0.2">
      <c r="B27" s="840"/>
      <c r="C27" s="841"/>
      <c r="D27" s="84" t="s">
        <v>45</v>
      </c>
      <c r="E27" s="35">
        <v>130643.67969</v>
      </c>
      <c r="F27" s="33">
        <v>130643.67969</v>
      </c>
      <c r="G27" s="22"/>
      <c r="H27" s="60">
        <v>227805.051540001</v>
      </c>
    </row>
    <row r="28" spans="2:10" ht="12.75" x14ac:dyDescent="0.2">
      <c r="B28" s="840"/>
      <c r="C28" s="841"/>
      <c r="D28" s="115" t="s">
        <v>46</v>
      </c>
      <c r="E28" s="116">
        <v>9.992329999999999</v>
      </c>
      <c r="F28" s="85">
        <v>9.992329999999999</v>
      </c>
      <c r="G28" s="33"/>
      <c r="H28" s="86">
        <v>0.56499999999999995</v>
      </c>
    </row>
    <row r="29" spans="2:10" ht="12.75" x14ac:dyDescent="0.2">
      <c r="B29" s="840"/>
      <c r="C29" s="841"/>
      <c r="D29" s="117" t="s">
        <v>47</v>
      </c>
      <c r="E29" s="35">
        <v>712.05550000000005</v>
      </c>
      <c r="F29" s="33">
        <v>712.05550000000005</v>
      </c>
      <c r="G29" s="90"/>
      <c r="H29" s="91">
        <v>1.3420000000000001</v>
      </c>
    </row>
    <row r="30" spans="2:10" ht="14.25" customHeight="1" thickBot="1" x14ac:dyDescent="0.25">
      <c r="B30" s="842"/>
      <c r="C30" s="843"/>
      <c r="D30" s="118" t="s">
        <v>50</v>
      </c>
      <c r="E30" s="119">
        <v>515702.63986</v>
      </c>
      <c r="F30" s="94">
        <v>514609.30998999998</v>
      </c>
      <c r="G30" s="94">
        <v>1371.2169999999999</v>
      </c>
      <c r="H30" s="95">
        <v>293579.07329000102</v>
      </c>
    </row>
    <row r="31" spans="2:10" ht="21" customHeight="1" thickTop="1" x14ac:dyDescent="0.2">
      <c r="B31" s="101"/>
      <c r="C31" s="101"/>
      <c r="D31" s="101"/>
      <c r="E31" s="101"/>
      <c r="F31" s="101"/>
      <c r="G31" s="101"/>
      <c r="H31" s="101"/>
    </row>
    <row r="32" spans="2:10" ht="12.75" x14ac:dyDescent="0.2">
      <c r="B32" s="120" t="s">
        <v>54</v>
      </c>
      <c r="C32" s="101"/>
      <c r="D32" s="101"/>
      <c r="E32" s="101"/>
      <c r="F32" s="121"/>
      <c r="G32" s="101"/>
      <c r="H32" s="101"/>
    </row>
    <row r="33" spans="2:8" ht="15" customHeight="1" x14ac:dyDescent="0.2">
      <c r="B33" s="122" t="s">
        <v>55</v>
      </c>
      <c r="C33" s="101"/>
      <c r="D33" s="101"/>
      <c r="E33" s="108"/>
      <c r="F33" s="121"/>
      <c r="G33" s="101"/>
      <c r="H33" s="101"/>
    </row>
    <row r="34" spans="2:8" ht="12.75" x14ac:dyDescent="0.2">
      <c r="B34" s="122" t="s">
        <v>62</v>
      </c>
      <c r="C34" s="101"/>
      <c r="D34" s="101"/>
      <c r="E34" s="101"/>
      <c r="F34" s="121"/>
      <c r="G34" s="101"/>
      <c r="H34" s="101"/>
    </row>
    <row r="35" spans="2:8" ht="12.75" x14ac:dyDescent="0.2">
      <c r="B35" s="122" t="s">
        <v>57</v>
      </c>
      <c r="C35" s="101"/>
      <c r="D35" s="101"/>
      <c r="E35" s="121"/>
      <c r="F35" s="121"/>
      <c r="G35" s="101"/>
      <c r="H35" s="101"/>
    </row>
    <row r="36" spans="2:8" ht="12.75" x14ac:dyDescent="0.2">
      <c r="B36" s="122" t="s">
        <v>58</v>
      </c>
      <c r="C36" s="101"/>
      <c r="D36" s="101"/>
      <c r="E36" s="101"/>
      <c r="F36" s="121"/>
      <c r="G36" s="101"/>
      <c r="H36" s="101"/>
    </row>
    <row r="37" spans="2:8" ht="12.75" x14ac:dyDescent="0.2">
      <c r="B37" s="122" t="s">
        <v>59</v>
      </c>
      <c r="C37" s="101"/>
      <c r="D37" s="101"/>
      <c r="E37" s="101"/>
      <c r="F37" s="101"/>
      <c r="G37" s="123"/>
      <c r="H37" s="101"/>
    </row>
    <row r="38" spans="2:8" ht="12.75" x14ac:dyDescent="0.2">
      <c r="B38" s="122" t="s">
        <v>60</v>
      </c>
      <c r="C38" s="101"/>
      <c r="D38" s="101"/>
      <c r="E38" s="101"/>
      <c r="F38" s="101"/>
      <c r="G38" s="124"/>
      <c r="H38" s="101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0" width="5.28515625" style="104" customWidth="1"/>
    <col min="11" max="256" width="11.42578125" style="104"/>
    <col min="257" max="257" width="5.140625" style="104" customWidth="1"/>
    <col min="258" max="258" width="16" style="104" customWidth="1"/>
    <col min="259" max="259" width="11.5703125" style="104" customWidth="1"/>
    <col min="260" max="260" width="19.7109375" style="104" customWidth="1"/>
    <col min="261" max="264" width="14.42578125" style="104" customWidth="1"/>
    <col min="265" max="266" width="5.28515625" style="104" customWidth="1"/>
    <col min="267" max="512" width="11.42578125" style="104"/>
    <col min="513" max="513" width="5.140625" style="104" customWidth="1"/>
    <col min="514" max="514" width="16" style="104" customWidth="1"/>
    <col min="515" max="515" width="11.5703125" style="104" customWidth="1"/>
    <col min="516" max="516" width="19.7109375" style="104" customWidth="1"/>
    <col min="517" max="520" width="14.42578125" style="104" customWidth="1"/>
    <col min="521" max="522" width="5.28515625" style="104" customWidth="1"/>
    <col min="523" max="768" width="11.42578125" style="104"/>
    <col min="769" max="769" width="5.140625" style="104" customWidth="1"/>
    <col min="770" max="770" width="16" style="104" customWidth="1"/>
    <col min="771" max="771" width="11.5703125" style="104" customWidth="1"/>
    <col min="772" max="772" width="19.7109375" style="104" customWidth="1"/>
    <col min="773" max="776" width="14.42578125" style="104" customWidth="1"/>
    <col min="777" max="778" width="5.28515625" style="104" customWidth="1"/>
    <col min="779" max="1024" width="11.42578125" style="104"/>
    <col min="1025" max="1025" width="5.140625" style="104" customWidth="1"/>
    <col min="1026" max="1026" width="16" style="104" customWidth="1"/>
    <col min="1027" max="1027" width="11.5703125" style="104" customWidth="1"/>
    <col min="1028" max="1028" width="19.7109375" style="104" customWidth="1"/>
    <col min="1029" max="1032" width="14.42578125" style="104" customWidth="1"/>
    <col min="1033" max="1034" width="5.28515625" style="104" customWidth="1"/>
    <col min="1035" max="1280" width="11.42578125" style="104"/>
    <col min="1281" max="1281" width="5.140625" style="104" customWidth="1"/>
    <col min="1282" max="1282" width="16" style="104" customWidth="1"/>
    <col min="1283" max="1283" width="11.5703125" style="104" customWidth="1"/>
    <col min="1284" max="1284" width="19.7109375" style="104" customWidth="1"/>
    <col min="1285" max="1288" width="14.42578125" style="104" customWidth="1"/>
    <col min="1289" max="1290" width="5.28515625" style="104" customWidth="1"/>
    <col min="1291" max="1536" width="11.42578125" style="104"/>
    <col min="1537" max="1537" width="5.140625" style="104" customWidth="1"/>
    <col min="1538" max="1538" width="16" style="104" customWidth="1"/>
    <col min="1539" max="1539" width="11.5703125" style="104" customWidth="1"/>
    <col min="1540" max="1540" width="19.7109375" style="104" customWidth="1"/>
    <col min="1541" max="1544" width="14.42578125" style="104" customWidth="1"/>
    <col min="1545" max="1546" width="5.28515625" style="104" customWidth="1"/>
    <col min="1547" max="1792" width="11.42578125" style="104"/>
    <col min="1793" max="1793" width="5.140625" style="104" customWidth="1"/>
    <col min="1794" max="1794" width="16" style="104" customWidth="1"/>
    <col min="1795" max="1795" width="11.5703125" style="104" customWidth="1"/>
    <col min="1796" max="1796" width="19.7109375" style="104" customWidth="1"/>
    <col min="1797" max="1800" width="14.42578125" style="104" customWidth="1"/>
    <col min="1801" max="1802" width="5.28515625" style="104" customWidth="1"/>
    <col min="1803" max="2048" width="11.42578125" style="104"/>
    <col min="2049" max="2049" width="5.140625" style="104" customWidth="1"/>
    <col min="2050" max="2050" width="16" style="104" customWidth="1"/>
    <col min="2051" max="2051" width="11.5703125" style="104" customWidth="1"/>
    <col min="2052" max="2052" width="19.7109375" style="104" customWidth="1"/>
    <col min="2053" max="2056" width="14.42578125" style="104" customWidth="1"/>
    <col min="2057" max="2058" width="5.28515625" style="104" customWidth="1"/>
    <col min="2059" max="2304" width="11.42578125" style="104"/>
    <col min="2305" max="2305" width="5.140625" style="104" customWidth="1"/>
    <col min="2306" max="2306" width="16" style="104" customWidth="1"/>
    <col min="2307" max="2307" width="11.5703125" style="104" customWidth="1"/>
    <col min="2308" max="2308" width="19.7109375" style="104" customWidth="1"/>
    <col min="2309" max="2312" width="14.42578125" style="104" customWidth="1"/>
    <col min="2313" max="2314" width="5.28515625" style="104" customWidth="1"/>
    <col min="2315" max="2560" width="11.42578125" style="104"/>
    <col min="2561" max="2561" width="5.140625" style="104" customWidth="1"/>
    <col min="2562" max="2562" width="16" style="104" customWidth="1"/>
    <col min="2563" max="2563" width="11.5703125" style="104" customWidth="1"/>
    <col min="2564" max="2564" width="19.7109375" style="104" customWidth="1"/>
    <col min="2565" max="2568" width="14.42578125" style="104" customWidth="1"/>
    <col min="2569" max="2570" width="5.28515625" style="104" customWidth="1"/>
    <col min="2571" max="2816" width="11.42578125" style="104"/>
    <col min="2817" max="2817" width="5.140625" style="104" customWidth="1"/>
    <col min="2818" max="2818" width="16" style="104" customWidth="1"/>
    <col min="2819" max="2819" width="11.5703125" style="104" customWidth="1"/>
    <col min="2820" max="2820" width="19.7109375" style="104" customWidth="1"/>
    <col min="2821" max="2824" width="14.42578125" style="104" customWidth="1"/>
    <col min="2825" max="2826" width="5.28515625" style="104" customWidth="1"/>
    <col min="2827" max="3072" width="11.42578125" style="104"/>
    <col min="3073" max="3073" width="5.140625" style="104" customWidth="1"/>
    <col min="3074" max="3074" width="16" style="104" customWidth="1"/>
    <col min="3075" max="3075" width="11.5703125" style="104" customWidth="1"/>
    <col min="3076" max="3076" width="19.7109375" style="104" customWidth="1"/>
    <col min="3077" max="3080" width="14.42578125" style="104" customWidth="1"/>
    <col min="3081" max="3082" width="5.28515625" style="104" customWidth="1"/>
    <col min="3083" max="3328" width="11.42578125" style="104"/>
    <col min="3329" max="3329" width="5.140625" style="104" customWidth="1"/>
    <col min="3330" max="3330" width="16" style="104" customWidth="1"/>
    <col min="3331" max="3331" width="11.5703125" style="104" customWidth="1"/>
    <col min="3332" max="3332" width="19.7109375" style="104" customWidth="1"/>
    <col min="3333" max="3336" width="14.42578125" style="104" customWidth="1"/>
    <col min="3337" max="3338" width="5.28515625" style="104" customWidth="1"/>
    <col min="3339" max="3584" width="11.42578125" style="104"/>
    <col min="3585" max="3585" width="5.140625" style="104" customWidth="1"/>
    <col min="3586" max="3586" width="16" style="104" customWidth="1"/>
    <col min="3587" max="3587" width="11.5703125" style="104" customWidth="1"/>
    <col min="3588" max="3588" width="19.7109375" style="104" customWidth="1"/>
    <col min="3589" max="3592" width="14.42578125" style="104" customWidth="1"/>
    <col min="3593" max="3594" width="5.28515625" style="104" customWidth="1"/>
    <col min="3595" max="3840" width="11.42578125" style="104"/>
    <col min="3841" max="3841" width="5.140625" style="104" customWidth="1"/>
    <col min="3842" max="3842" width="16" style="104" customWidth="1"/>
    <col min="3843" max="3843" width="11.5703125" style="104" customWidth="1"/>
    <col min="3844" max="3844" width="19.7109375" style="104" customWidth="1"/>
    <col min="3845" max="3848" width="14.42578125" style="104" customWidth="1"/>
    <col min="3849" max="3850" width="5.28515625" style="104" customWidth="1"/>
    <col min="3851" max="4096" width="11.42578125" style="104"/>
    <col min="4097" max="4097" width="5.140625" style="104" customWidth="1"/>
    <col min="4098" max="4098" width="16" style="104" customWidth="1"/>
    <col min="4099" max="4099" width="11.5703125" style="104" customWidth="1"/>
    <col min="4100" max="4100" width="19.7109375" style="104" customWidth="1"/>
    <col min="4101" max="4104" width="14.42578125" style="104" customWidth="1"/>
    <col min="4105" max="4106" width="5.28515625" style="104" customWidth="1"/>
    <col min="4107" max="4352" width="11.42578125" style="104"/>
    <col min="4353" max="4353" width="5.140625" style="104" customWidth="1"/>
    <col min="4354" max="4354" width="16" style="104" customWidth="1"/>
    <col min="4355" max="4355" width="11.5703125" style="104" customWidth="1"/>
    <col min="4356" max="4356" width="19.7109375" style="104" customWidth="1"/>
    <col min="4357" max="4360" width="14.42578125" style="104" customWidth="1"/>
    <col min="4361" max="4362" width="5.28515625" style="104" customWidth="1"/>
    <col min="4363" max="4608" width="11.42578125" style="104"/>
    <col min="4609" max="4609" width="5.140625" style="104" customWidth="1"/>
    <col min="4610" max="4610" width="16" style="104" customWidth="1"/>
    <col min="4611" max="4611" width="11.5703125" style="104" customWidth="1"/>
    <col min="4612" max="4612" width="19.7109375" style="104" customWidth="1"/>
    <col min="4613" max="4616" width="14.42578125" style="104" customWidth="1"/>
    <col min="4617" max="4618" width="5.28515625" style="104" customWidth="1"/>
    <col min="4619" max="4864" width="11.42578125" style="104"/>
    <col min="4865" max="4865" width="5.140625" style="104" customWidth="1"/>
    <col min="4866" max="4866" width="16" style="104" customWidth="1"/>
    <col min="4867" max="4867" width="11.5703125" style="104" customWidth="1"/>
    <col min="4868" max="4868" width="19.7109375" style="104" customWidth="1"/>
    <col min="4869" max="4872" width="14.42578125" style="104" customWidth="1"/>
    <col min="4873" max="4874" width="5.28515625" style="104" customWidth="1"/>
    <col min="4875" max="5120" width="11.42578125" style="104"/>
    <col min="5121" max="5121" width="5.140625" style="104" customWidth="1"/>
    <col min="5122" max="5122" width="16" style="104" customWidth="1"/>
    <col min="5123" max="5123" width="11.5703125" style="104" customWidth="1"/>
    <col min="5124" max="5124" width="19.7109375" style="104" customWidth="1"/>
    <col min="5125" max="5128" width="14.42578125" style="104" customWidth="1"/>
    <col min="5129" max="5130" width="5.28515625" style="104" customWidth="1"/>
    <col min="5131" max="5376" width="11.42578125" style="104"/>
    <col min="5377" max="5377" width="5.140625" style="104" customWidth="1"/>
    <col min="5378" max="5378" width="16" style="104" customWidth="1"/>
    <col min="5379" max="5379" width="11.5703125" style="104" customWidth="1"/>
    <col min="5380" max="5380" width="19.7109375" style="104" customWidth="1"/>
    <col min="5381" max="5384" width="14.42578125" style="104" customWidth="1"/>
    <col min="5385" max="5386" width="5.28515625" style="104" customWidth="1"/>
    <col min="5387" max="5632" width="11.42578125" style="104"/>
    <col min="5633" max="5633" width="5.140625" style="104" customWidth="1"/>
    <col min="5634" max="5634" width="16" style="104" customWidth="1"/>
    <col min="5635" max="5635" width="11.5703125" style="104" customWidth="1"/>
    <col min="5636" max="5636" width="19.7109375" style="104" customWidth="1"/>
    <col min="5637" max="5640" width="14.42578125" style="104" customWidth="1"/>
    <col min="5641" max="5642" width="5.28515625" style="104" customWidth="1"/>
    <col min="5643" max="5888" width="11.42578125" style="104"/>
    <col min="5889" max="5889" width="5.140625" style="104" customWidth="1"/>
    <col min="5890" max="5890" width="16" style="104" customWidth="1"/>
    <col min="5891" max="5891" width="11.5703125" style="104" customWidth="1"/>
    <col min="5892" max="5892" width="19.7109375" style="104" customWidth="1"/>
    <col min="5893" max="5896" width="14.42578125" style="104" customWidth="1"/>
    <col min="5897" max="5898" width="5.28515625" style="104" customWidth="1"/>
    <col min="5899" max="6144" width="11.42578125" style="104"/>
    <col min="6145" max="6145" width="5.140625" style="104" customWidth="1"/>
    <col min="6146" max="6146" width="16" style="104" customWidth="1"/>
    <col min="6147" max="6147" width="11.5703125" style="104" customWidth="1"/>
    <col min="6148" max="6148" width="19.7109375" style="104" customWidth="1"/>
    <col min="6149" max="6152" width="14.42578125" style="104" customWidth="1"/>
    <col min="6153" max="6154" width="5.28515625" style="104" customWidth="1"/>
    <col min="6155" max="6400" width="11.42578125" style="104"/>
    <col min="6401" max="6401" width="5.140625" style="104" customWidth="1"/>
    <col min="6402" max="6402" width="16" style="104" customWidth="1"/>
    <col min="6403" max="6403" width="11.5703125" style="104" customWidth="1"/>
    <col min="6404" max="6404" width="19.7109375" style="104" customWidth="1"/>
    <col min="6405" max="6408" width="14.42578125" style="104" customWidth="1"/>
    <col min="6409" max="6410" width="5.28515625" style="104" customWidth="1"/>
    <col min="6411" max="6656" width="11.42578125" style="104"/>
    <col min="6657" max="6657" width="5.140625" style="104" customWidth="1"/>
    <col min="6658" max="6658" width="16" style="104" customWidth="1"/>
    <col min="6659" max="6659" width="11.5703125" style="104" customWidth="1"/>
    <col min="6660" max="6660" width="19.7109375" style="104" customWidth="1"/>
    <col min="6661" max="6664" width="14.42578125" style="104" customWidth="1"/>
    <col min="6665" max="6666" width="5.28515625" style="104" customWidth="1"/>
    <col min="6667" max="6912" width="11.42578125" style="104"/>
    <col min="6913" max="6913" width="5.140625" style="104" customWidth="1"/>
    <col min="6914" max="6914" width="16" style="104" customWidth="1"/>
    <col min="6915" max="6915" width="11.5703125" style="104" customWidth="1"/>
    <col min="6916" max="6916" width="19.7109375" style="104" customWidth="1"/>
    <col min="6917" max="6920" width="14.42578125" style="104" customWidth="1"/>
    <col min="6921" max="6922" width="5.28515625" style="104" customWidth="1"/>
    <col min="6923" max="7168" width="11.42578125" style="104"/>
    <col min="7169" max="7169" width="5.140625" style="104" customWidth="1"/>
    <col min="7170" max="7170" width="16" style="104" customWidth="1"/>
    <col min="7171" max="7171" width="11.5703125" style="104" customWidth="1"/>
    <col min="7172" max="7172" width="19.7109375" style="104" customWidth="1"/>
    <col min="7173" max="7176" width="14.42578125" style="104" customWidth="1"/>
    <col min="7177" max="7178" width="5.28515625" style="104" customWidth="1"/>
    <col min="7179" max="7424" width="11.42578125" style="104"/>
    <col min="7425" max="7425" width="5.140625" style="104" customWidth="1"/>
    <col min="7426" max="7426" width="16" style="104" customWidth="1"/>
    <col min="7427" max="7427" width="11.5703125" style="104" customWidth="1"/>
    <col min="7428" max="7428" width="19.7109375" style="104" customWidth="1"/>
    <col min="7429" max="7432" width="14.42578125" style="104" customWidth="1"/>
    <col min="7433" max="7434" width="5.28515625" style="104" customWidth="1"/>
    <col min="7435" max="7680" width="11.42578125" style="104"/>
    <col min="7681" max="7681" width="5.140625" style="104" customWidth="1"/>
    <col min="7682" max="7682" width="16" style="104" customWidth="1"/>
    <col min="7683" max="7683" width="11.5703125" style="104" customWidth="1"/>
    <col min="7684" max="7684" width="19.7109375" style="104" customWidth="1"/>
    <col min="7685" max="7688" width="14.42578125" style="104" customWidth="1"/>
    <col min="7689" max="7690" width="5.28515625" style="104" customWidth="1"/>
    <col min="7691" max="7936" width="11.42578125" style="104"/>
    <col min="7937" max="7937" width="5.140625" style="104" customWidth="1"/>
    <col min="7938" max="7938" width="16" style="104" customWidth="1"/>
    <col min="7939" max="7939" width="11.5703125" style="104" customWidth="1"/>
    <col min="7940" max="7940" width="19.7109375" style="104" customWidth="1"/>
    <col min="7941" max="7944" width="14.42578125" style="104" customWidth="1"/>
    <col min="7945" max="7946" width="5.28515625" style="104" customWidth="1"/>
    <col min="7947" max="8192" width="11.42578125" style="104"/>
    <col min="8193" max="8193" width="5.140625" style="104" customWidth="1"/>
    <col min="8194" max="8194" width="16" style="104" customWidth="1"/>
    <col min="8195" max="8195" width="11.5703125" style="104" customWidth="1"/>
    <col min="8196" max="8196" width="19.7109375" style="104" customWidth="1"/>
    <col min="8197" max="8200" width="14.42578125" style="104" customWidth="1"/>
    <col min="8201" max="8202" width="5.28515625" style="104" customWidth="1"/>
    <col min="8203" max="8448" width="11.42578125" style="104"/>
    <col min="8449" max="8449" width="5.140625" style="104" customWidth="1"/>
    <col min="8450" max="8450" width="16" style="104" customWidth="1"/>
    <col min="8451" max="8451" width="11.5703125" style="104" customWidth="1"/>
    <col min="8452" max="8452" width="19.7109375" style="104" customWidth="1"/>
    <col min="8453" max="8456" width="14.42578125" style="104" customWidth="1"/>
    <col min="8457" max="8458" width="5.28515625" style="104" customWidth="1"/>
    <col min="8459" max="8704" width="11.42578125" style="104"/>
    <col min="8705" max="8705" width="5.140625" style="104" customWidth="1"/>
    <col min="8706" max="8706" width="16" style="104" customWidth="1"/>
    <col min="8707" max="8707" width="11.5703125" style="104" customWidth="1"/>
    <col min="8708" max="8708" width="19.7109375" style="104" customWidth="1"/>
    <col min="8709" max="8712" width="14.42578125" style="104" customWidth="1"/>
    <col min="8713" max="8714" width="5.28515625" style="104" customWidth="1"/>
    <col min="8715" max="8960" width="11.42578125" style="104"/>
    <col min="8961" max="8961" width="5.140625" style="104" customWidth="1"/>
    <col min="8962" max="8962" width="16" style="104" customWidth="1"/>
    <col min="8963" max="8963" width="11.5703125" style="104" customWidth="1"/>
    <col min="8964" max="8964" width="19.7109375" style="104" customWidth="1"/>
    <col min="8965" max="8968" width="14.42578125" style="104" customWidth="1"/>
    <col min="8969" max="8970" width="5.28515625" style="104" customWidth="1"/>
    <col min="8971" max="9216" width="11.42578125" style="104"/>
    <col min="9217" max="9217" width="5.140625" style="104" customWidth="1"/>
    <col min="9218" max="9218" width="16" style="104" customWidth="1"/>
    <col min="9219" max="9219" width="11.5703125" style="104" customWidth="1"/>
    <col min="9220" max="9220" width="19.7109375" style="104" customWidth="1"/>
    <col min="9221" max="9224" width="14.42578125" style="104" customWidth="1"/>
    <col min="9225" max="9226" width="5.28515625" style="104" customWidth="1"/>
    <col min="9227" max="9472" width="11.42578125" style="104"/>
    <col min="9473" max="9473" width="5.140625" style="104" customWidth="1"/>
    <col min="9474" max="9474" width="16" style="104" customWidth="1"/>
    <col min="9475" max="9475" width="11.5703125" style="104" customWidth="1"/>
    <col min="9476" max="9476" width="19.7109375" style="104" customWidth="1"/>
    <col min="9477" max="9480" width="14.42578125" style="104" customWidth="1"/>
    <col min="9481" max="9482" width="5.28515625" style="104" customWidth="1"/>
    <col min="9483" max="9728" width="11.42578125" style="104"/>
    <col min="9729" max="9729" width="5.140625" style="104" customWidth="1"/>
    <col min="9730" max="9730" width="16" style="104" customWidth="1"/>
    <col min="9731" max="9731" width="11.5703125" style="104" customWidth="1"/>
    <col min="9732" max="9732" width="19.7109375" style="104" customWidth="1"/>
    <col min="9733" max="9736" width="14.42578125" style="104" customWidth="1"/>
    <col min="9737" max="9738" width="5.28515625" style="104" customWidth="1"/>
    <col min="9739" max="9984" width="11.42578125" style="104"/>
    <col min="9985" max="9985" width="5.140625" style="104" customWidth="1"/>
    <col min="9986" max="9986" width="16" style="104" customWidth="1"/>
    <col min="9987" max="9987" width="11.5703125" style="104" customWidth="1"/>
    <col min="9988" max="9988" width="19.7109375" style="104" customWidth="1"/>
    <col min="9989" max="9992" width="14.42578125" style="104" customWidth="1"/>
    <col min="9993" max="9994" width="5.28515625" style="104" customWidth="1"/>
    <col min="9995" max="10240" width="11.42578125" style="104"/>
    <col min="10241" max="10241" width="5.140625" style="104" customWidth="1"/>
    <col min="10242" max="10242" width="16" style="104" customWidth="1"/>
    <col min="10243" max="10243" width="11.5703125" style="104" customWidth="1"/>
    <col min="10244" max="10244" width="19.7109375" style="104" customWidth="1"/>
    <col min="10245" max="10248" width="14.42578125" style="104" customWidth="1"/>
    <col min="10249" max="10250" width="5.28515625" style="104" customWidth="1"/>
    <col min="10251" max="10496" width="11.42578125" style="104"/>
    <col min="10497" max="10497" width="5.140625" style="104" customWidth="1"/>
    <col min="10498" max="10498" width="16" style="104" customWidth="1"/>
    <col min="10499" max="10499" width="11.5703125" style="104" customWidth="1"/>
    <col min="10500" max="10500" width="19.7109375" style="104" customWidth="1"/>
    <col min="10501" max="10504" width="14.42578125" style="104" customWidth="1"/>
    <col min="10505" max="10506" width="5.28515625" style="104" customWidth="1"/>
    <col min="10507" max="10752" width="11.42578125" style="104"/>
    <col min="10753" max="10753" width="5.140625" style="104" customWidth="1"/>
    <col min="10754" max="10754" width="16" style="104" customWidth="1"/>
    <col min="10755" max="10755" width="11.5703125" style="104" customWidth="1"/>
    <col min="10756" max="10756" width="19.7109375" style="104" customWidth="1"/>
    <col min="10757" max="10760" width="14.42578125" style="104" customWidth="1"/>
    <col min="10761" max="10762" width="5.28515625" style="104" customWidth="1"/>
    <col min="10763" max="11008" width="11.42578125" style="104"/>
    <col min="11009" max="11009" width="5.140625" style="104" customWidth="1"/>
    <col min="11010" max="11010" width="16" style="104" customWidth="1"/>
    <col min="11011" max="11011" width="11.5703125" style="104" customWidth="1"/>
    <col min="11012" max="11012" width="19.7109375" style="104" customWidth="1"/>
    <col min="11013" max="11016" width="14.42578125" style="104" customWidth="1"/>
    <col min="11017" max="11018" width="5.28515625" style="104" customWidth="1"/>
    <col min="11019" max="11264" width="11.42578125" style="104"/>
    <col min="11265" max="11265" width="5.140625" style="104" customWidth="1"/>
    <col min="11266" max="11266" width="16" style="104" customWidth="1"/>
    <col min="11267" max="11267" width="11.5703125" style="104" customWidth="1"/>
    <col min="11268" max="11268" width="19.7109375" style="104" customWidth="1"/>
    <col min="11269" max="11272" width="14.42578125" style="104" customWidth="1"/>
    <col min="11273" max="11274" width="5.28515625" style="104" customWidth="1"/>
    <col min="11275" max="11520" width="11.42578125" style="104"/>
    <col min="11521" max="11521" width="5.140625" style="104" customWidth="1"/>
    <col min="11522" max="11522" width="16" style="104" customWidth="1"/>
    <col min="11523" max="11523" width="11.5703125" style="104" customWidth="1"/>
    <col min="11524" max="11524" width="19.7109375" style="104" customWidth="1"/>
    <col min="11525" max="11528" width="14.42578125" style="104" customWidth="1"/>
    <col min="11529" max="11530" width="5.28515625" style="104" customWidth="1"/>
    <col min="11531" max="11776" width="11.42578125" style="104"/>
    <col min="11777" max="11777" width="5.140625" style="104" customWidth="1"/>
    <col min="11778" max="11778" width="16" style="104" customWidth="1"/>
    <col min="11779" max="11779" width="11.5703125" style="104" customWidth="1"/>
    <col min="11780" max="11780" width="19.7109375" style="104" customWidth="1"/>
    <col min="11781" max="11784" width="14.42578125" style="104" customWidth="1"/>
    <col min="11785" max="11786" width="5.28515625" style="104" customWidth="1"/>
    <col min="11787" max="12032" width="11.42578125" style="104"/>
    <col min="12033" max="12033" width="5.140625" style="104" customWidth="1"/>
    <col min="12034" max="12034" width="16" style="104" customWidth="1"/>
    <col min="12035" max="12035" width="11.5703125" style="104" customWidth="1"/>
    <col min="12036" max="12036" width="19.7109375" style="104" customWidth="1"/>
    <col min="12037" max="12040" width="14.42578125" style="104" customWidth="1"/>
    <col min="12041" max="12042" width="5.28515625" style="104" customWidth="1"/>
    <col min="12043" max="12288" width="11.42578125" style="104"/>
    <col min="12289" max="12289" width="5.140625" style="104" customWidth="1"/>
    <col min="12290" max="12290" width="16" style="104" customWidth="1"/>
    <col min="12291" max="12291" width="11.5703125" style="104" customWidth="1"/>
    <col min="12292" max="12292" width="19.7109375" style="104" customWidth="1"/>
    <col min="12293" max="12296" width="14.42578125" style="104" customWidth="1"/>
    <col min="12297" max="12298" width="5.28515625" style="104" customWidth="1"/>
    <col min="12299" max="12544" width="11.42578125" style="104"/>
    <col min="12545" max="12545" width="5.140625" style="104" customWidth="1"/>
    <col min="12546" max="12546" width="16" style="104" customWidth="1"/>
    <col min="12547" max="12547" width="11.5703125" style="104" customWidth="1"/>
    <col min="12548" max="12548" width="19.7109375" style="104" customWidth="1"/>
    <col min="12549" max="12552" width="14.42578125" style="104" customWidth="1"/>
    <col min="12553" max="12554" width="5.28515625" style="104" customWidth="1"/>
    <col min="12555" max="12800" width="11.42578125" style="104"/>
    <col min="12801" max="12801" width="5.140625" style="104" customWidth="1"/>
    <col min="12802" max="12802" width="16" style="104" customWidth="1"/>
    <col min="12803" max="12803" width="11.5703125" style="104" customWidth="1"/>
    <col min="12804" max="12804" width="19.7109375" style="104" customWidth="1"/>
    <col min="12805" max="12808" width="14.42578125" style="104" customWidth="1"/>
    <col min="12809" max="12810" width="5.28515625" style="104" customWidth="1"/>
    <col min="12811" max="13056" width="11.42578125" style="104"/>
    <col min="13057" max="13057" width="5.140625" style="104" customWidth="1"/>
    <col min="13058" max="13058" width="16" style="104" customWidth="1"/>
    <col min="13059" max="13059" width="11.5703125" style="104" customWidth="1"/>
    <col min="13060" max="13060" width="19.7109375" style="104" customWidth="1"/>
    <col min="13061" max="13064" width="14.42578125" style="104" customWidth="1"/>
    <col min="13065" max="13066" width="5.28515625" style="104" customWidth="1"/>
    <col min="13067" max="13312" width="11.42578125" style="104"/>
    <col min="13313" max="13313" width="5.140625" style="104" customWidth="1"/>
    <col min="13314" max="13314" width="16" style="104" customWidth="1"/>
    <col min="13315" max="13315" width="11.5703125" style="104" customWidth="1"/>
    <col min="13316" max="13316" width="19.7109375" style="104" customWidth="1"/>
    <col min="13317" max="13320" width="14.42578125" style="104" customWidth="1"/>
    <col min="13321" max="13322" width="5.28515625" style="104" customWidth="1"/>
    <col min="13323" max="13568" width="11.42578125" style="104"/>
    <col min="13569" max="13569" width="5.140625" style="104" customWidth="1"/>
    <col min="13570" max="13570" width="16" style="104" customWidth="1"/>
    <col min="13571" max="13571" width="11.5703125" style="104" customWidth="1"/>
    <col min="13572" max="13572" width="19.7109375" style="104" customWidth="1"/>
    <col min="13573" max="13576" width="14.42578125" style="104" customWidth="1"/>
    <col min="13577" max="13578" width="5.28515625" style="104" customWidth="1"/>
    <col min="13579" max="13824" width="11.42578125" style="104"/>
    <col min="13825" max="13825" width="5.140625" style="104" customWidth="1"/>
    <col min="13826" max="13826" width="16" style="104" customWidth="1"/>
    <col min="13827" max="13827" width="11.5703125" style="104" customWidth="1"/>
    <col min="13828" max="13828" width="19.7109375" style="104" customWidth="1"/>
    <col min="13829" max="13832" width="14.42578125" style="104" customWidth="1"/>
    <col min="13833" max="13834" width="5.28515625" style="104" customWidth="1"/>
    <col min="13835" max="14080" width="11.42578125" style="104"/>
    <col min="14081" max="14081" width="5.140625" style="104" customWidth="1"/>
    <col min="14082" max="14082" width="16" style="104" customWidth="1"/>
    <col min="14083" max="14083" width="11.5703125" style="104" customWidth="1"/>
    <col min="14084" max="14084" width="19.7109375" style="104" customWidth="1"/>
    <col min="14085" max="14088" width="14.42578125" style="104" customWidth="1"/>
    <col min="14089" max="14090" width="5.28515625" style="104" customWidth="1"/>
    <col min="14091" max="14336" width="11.42578125" style="104"/>
    <col min="14337" max="14337" width="5.140625" style="104" customWidth="1"/>
    <col min="14338" max="14338" width="16" style="104" customWidth="1"/>
    <col min="14339" max="14339" width="11.5703125" style="104" customWidth="1"/>
    <col min="14340" max="14340" width="19.7109375" style="104" customWidth="1"/>
    <col min="14341" max="14344" width="14.42578125" style="104" customWidth="1"/>
    <col min="14345" max="14346" width="5.28515625" style="104" customWidth="1"/>
    <col min="14347" max="14592" width="11.42578125" style="104"/>
    <col min="14593" max="14593" width="5.140625" style="104" customWidth="1"/>
    <col min="14594" max="14594" width="16" style="104" customWidth="1"/>
    <col min="14595" max="14595" width="11.5703125" style="104" customWidth="1"/>
    <col min="14596" max="14596" width="19.7109375" style="104" customWidth="1"/>
    <col min="14597" max="14600" width="14.42578125" style="104" customWidth="1"/>
    <col min="14601" max="14602" width="5.28515625" style="104" customWidth="1"/>
    <col min="14603" max="14848" width="11.42578125" style="104"/>
    <col min="14849" max="14849" width="5.140625" style="104" customWidth="1"/>
    <col min="14850" max="14850" width="16" style="104" customWidth="1"/>
    <col min="14851" max="14851" width="11.5703125" style="104" customWidth="1"/>
    <col min="14852" max="14852" width="19.7109375" style="104" customWidth="1"/>
    <col min="14853" max="14856" width="14.42578125" style="104" customWidth="1"/>
    <col min="14857" max="14858" width="5.28515625" style="104" customWidth="1"/>
    <col min="14859" max="15104" width="11.42578125" style="104"/>
    <col min="15105" max="15105" width="5.140625" style="104" customWidth="1"/>
    <col min="15106" max="15106" width="16" style="104" customWidth="1"/>
    <col min="15107" max="15107" width="11.5703125" style="104" customWidth="1"/>
    <col min="15108" max="15108" width="19.7109375" style="104" customWidth="1"/>
    <col min="15109" max="15112" width="14.42578125" style="104" customWidth="1"/>
    <col min="15113" max="15114" width="5.28515625" style="104" customWidth="1"/>
    <col min="15115" max="15360" width="11.42578125" style="104"/>
    <col min="15361" max="15361" width="5.140625" style="104" customWidth="1"/>
    <col min="15362" max="15362" width="16" style="104" customWidth="1"/>
    <col min="15363" max="15363" width="11.5703125" style="104" customWidth="1"/>
    <col min="15364" max="15364" width="19.7109375" style="104" customWidth="1"/>
    <col min="15365" max="15368" width="14.42578125" style="104" customWidth="1"/>
    <col min="15369" max="15370" width="5.28515625" style="104" customWidth="1"/>
    <col min="15371" max="15616" width="11.42578125" style="104"/>
    <col min="15617" max="15617" width="5.140625" style="104" customWidth="1"/>
    <col min="15618" max="15618" width="16" style="104" customWidth="1"/>
    <col min="15619" max="15619" width="11.5703125" style="104" customWidth="1"/>
    <col min="15620" max="15620" width="19.7109375" style="104" customWidth="1"/>
    <col min="15621" max="15624" width="14.42578125" style="104" customWidth="1"/>
    <col min="15625" max="15626" width="5.28515625" style="104" customWidth="1"/>
    <col min="15627" max="15872" width="11.42578125" style="104"/>
    <col min="15873" max="15873" width="5.140625" style="104" customWidth="1"/>
    <col min="15874" max="15874" width="16" style="104" customWidth="1"/>
    <col min="15875" max="15875" width="11.5703125" style="104" customWidth="1"/>
    <col min="15876" max="15876" width="19.7109375" style="104" customWidth="1"/>
    <col min="15877" max="15880" width="14.42578125" style="104" customWidth="1"/>
    <col min="15881" max="15882" width="5.28515625" style="104" customWidth="1"/>
    <col min="15883" max="16128" width="11.42578125" style="104"/>
    <col min="16129" max="16129" width="5.140625" style="104" customWidth="1"/>
    <col min="16130" max="16130" width="16" style="104" customWidth="1"/>
    <col min="16131" max="16131" width="11.5703125" style="104" customWidth="1"/>
    <col min="16132" max="16132" width="19.7109375" style="104" customWidth="1"/>
    <col min="16133" max="16136" width="14.42578125" style="104" customWidth="1"/>
    <col min="16137" max="16138" width="5.28515625" style="104" customWidth="1"/>
    <col min="16139" max="16384" width="11.42578125" style="104"/>
  </cols>
  <sheetData>
    <row r="1" spans="1:31" s="12" customFormat="1" ht="36.75" customHeight="1" x14ac:dyDescent="0.2">
      <c r="B1" s="855" t="s">
        <v>63</v>
      </c>
      <c r="C1" s="855"/>
      <c r="D1" s="855"/>
      <c r="E1" s="855"/>
      <c r="F1" s="855"/>
      <c r="G1" s="855"/>
      <c r="H1" s="855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</row>
    <row r="3" spans="1:31" s="15" customFormat="1" ht="22.15" customHeight="1" thickTop="1" thickBot="1" x14ac:dyDescent="0.25">
      <c r="A3" s="101"/>
      <c r="B3" s="103"/>
      <c r="C3" s="103"/>
      <c r="D3" s="103"/>
      <c r="E3" s="856">
        <v>2014</v>
      </c>
      <c r="F3" s="857"/>
      <c r="G3" s="857"/>
      <c r="H3" s="858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31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31" ht="89.25" customHeight="1" thickBot="1" x14ac:dyDescent="0.25">
      <c r="B5" s="866"/>
      <c r="C5" s="868"/>
      <c r="D5" s="870"/>
      <c r="E5" s="19" t="s">
        <v>37</v>
      </c>
      <c r="F5" s="17" t="s">
        <v>38</v>
      </c>
      <c r="G5" s="17" t="s">
        <v>39</v>
      </c>
      <c r="H5" s="105" t="s">
        <v>40</v>
      </c>
      <c r="I5" s="106"/>
      <c r="J5" s="107"/>
    </row>
    <row r="6" spans="1:31" ht="13.5" thickTop="1" x14ac:dyDescent="0.2">
      <c r="B6" s="848" t="s">
        <v>41</v>
      </c>
      <c r="C6" s="851" t="s">
        <v>42</v>
      </c>
      <c r="D6" s="20" t="s">
        <v>43</v>
      </c>
      <c r="E6" s="25">
        <v>293164.31498999998</v>
      </c>
      <c r="F6" s="22">
        <f>293164314.99/1000</f>
        <v>293164.31498999998</v>
      </c>
      <c r="G6" s="23"/>
      <c r="H6" s="24">
        <f>45432938.39/1000</f>
        <v>45432.938390000003</v>
      </c>
      <c r="J6" s="108"/>
    </row>
    <row r="7" spans="1:31" ht="12.75" x14ac:dyDescent="0.2">
      <c r="B7" s="848"/>
      <c r="C7" s="851"/>
      <c r="D7" s="26" t="s">
        <v>44</v>
      </c>
      <c r="E7" s="25">
        <v>54.171559999999999</v>
      </c>
      <c r="F7" s="22">
        <f>54171.56/1000</f>
        <v>54.171559999999999</v>
      </c>
      <c r="G7" s="28"/>
      <c r="H7" s="29">
        <f>6097.5/1000</f>
        <v>6.0975000000000001</v>
      </c>
    </row>
    <row r="8" spans="1:31" ht="12.75" x14ac:dyDescent="0.2">
      <c r="B8" s="848"/>
      <c r="C8" s="851"/>
      <c r="D8" s="26" t="s">
        <v>45</v>
      </c>
      <c r="E8" s="25">
        <v>116273.35936</v>
      </c>
      <c r="F8" s="22">
        <f>116273359.36/1000</f>
        <v>116273.35936</v>
      </c>
      <c r="G8" s="28"/>
      <c r="H8" s="29">
        <f>221623127.429997/1000</f>
        <v>221623.127429997</v>
      </c>
    </row>
    <row r="9" spans="1:31" ht="12.75" x14ac:dyDescent="0.2">
      <c r="B9" s="848"/>
      <c r="C9" s="851"/>
      <c r="D9" s="32" t="s">
        <v>46</v>
      </c>
      <c r="E9" s="35">
        <v>24.91</v>
      </c>
      <c r="F9" s="33">
        <f>24910/1000</f>
        <v>24.91</v>
      </c>
      <c r="G9" s="28"/>
      <c r="H9" s="34">
        <f>468/1000</f>
        <v>0.46800000000000003</v>
      </c>
    </row>
    <row r="10" spans="1:31" ht="12.75" x14ac:dyDescent="0.2">
      <c r="B10" s="848"/>
      <c r="C10" s="851"/>
      <c r="D10" s="36" t="s">
        <v>47</v>
      </c>
      <c r="E10" s="40">
        <v>684.30399999999997</v>
      </c>
      <c r="F10" s="38">
        <f>684304/1000</f>
        <v>684.30399999999997</v>
      </c>
      <c r="G10" s="39"/>
      <c r="H10" s="41">
        <f>3063/1000</f>
        <v>3.0630000000000002</v>
      </c>
    </row>
    <row r="11" spans="1:31" ht="12.75" x14ac:dyDescent="0.2">
      <c r="B11" s="848"/>
      <c r="C11" s="852"/>
      <c r="D11" s="109" t="s">
        <v>48</v>
      </c>
      <c r="E11" s="44">
        <f>SUM(E6:E10)</f>
        <v>410201.05990999995</v>
      </c>
      <c r="F11" s="45">
        <f>SUM(F6:F10)</f>
        <v>410201.05990999995</v>
      </c>
      <c r="G11" s="45"/>
      <c r="H11" s="46">
        <f>SUM(H6:H10)</f>
        <v>267065.69431999704</v>
      </c>
    </row>
    <row r="12" spans="1:31" ht="12.75" x14ac:dyDescent="0.2">
      <c r="B12" s="848"/>
      <c r="C12" s="853" t="s">
        <v>49</v>
      </c>
      <c r="D12" s="110" t="s">
        <v>43</v>
      </c>
      <c r="E12" s="37">
        <v>9388.5992999999999</v>
      </c>
      <c r="F12" s="48">
        <f>9388599.3/1000</f>
        <v>9388.5992999999999</v>
      </c>
      <c r="G12" s="49"/>
      <c r="H12" s="50">
        <f>1337724/1000</f>
        <v>1337.7239999999999</v>
      </c>
    </row>
    <row r="13" spans="1:31" ht="12.75" x14ac:dyDescent="0.2">
      <c r="B13" s="848"/>
      <c r="C13" s="851"/>
      <c r="D13" s="111" t="s">
        <v>44</v>
      </c>
      <c r="E13" s="27">
        <v>401.52</v>
      </c>
      <c r="F13" s="51">
        <f>401520/1000</f>
        <v>401.52</v>
      </c>
      <c r="G13" s="22"/>
      <c r="H13" s="52">
        <f>152400/1000</f>
        <v>152.4</v>
      </c>
    </row>
    <row r="14" spans="1:31" ht="12.75" x14ac:dyDescent="0.2">
      <c r="B14" s="848"/>
      <c r="C14" s="851"/>
      <c r="D14" s="112" t="s">
        <v>45</v>
      </c>
      <c r="E14" s="37">
        <v>6968.7608499999296</v>
      </c>
      <c r="F14" s="53">
        <f>6968760.84999993/1000</f>
        <v>6968.7608499999296</v>
      </c>
      <c r="G14" s="54"/>
      <c r="H14" s="41">
        <f>919973.58999999/1000</f>
        <v>919.97358999998994</v>
      </c>
    </row>
    <row r="15" spans="1:31" ht="12.75" x14ac:dyDescent="0.2">
      <c r="B15" s="848"/>
      <c r="C15" s="852"/>
      <c r="D15" s="109" t="s">
        <v>48</v>
      </c>
      <c r="E15" s="44">
        <f>SUM(E12:E14)</f>
        <v>16758.880149999932</v>
      </c>
      <c r="F15" s="45">
        <f>SUM(F12:F14)</f>
        <v>16758.880149999932</v>
      </c>
      <c r="G15" s="45"/>
      <c r="H15" s="55">
        <f>SUM(H12:H14)</f>
        <v>2410.0975899999899</v>
      </c>
    </row>
    <row r="16" spans="1:31" ht="12.75" x14ac:dyDescent="0.2">
      <c r="B16" s="849"/>
      <c r="C16" s="853" t="s">
        <v>50</v>
      </c>
      <c r="D16" s="47" t="s">
        <v>43</v>
      </c>
      <c r="E16" s="37">
        <f t="shared" ref="E16:F18" si="0">E6+E12</f>
        <v>302552.91428999999</v>
      </c>
      <c r="F16" s="57">
        <f t="shared" si="0"/>
        <v>302552.91428999999</v>
      </c>
      <c r="G16" s="57"/>
      <c r="H16" s="58">
        <f>H6+H12</f>
        <v>46770.662390000005</v>
      </c>
    </row>
    <row r="17" spans="2:10" ht="12.75" x14ac:dyDescent="0.2">
      <c r="B17" s="849"/>
      <c r="C17" s="851"/>
      <c r="D17" s="26" t="s">
        <v>44</v>
      </c>
      <c r="E17" s="27">
        <f t="shared" si="0"/>
        <v>455.69155999999998</v>
      </c>
      <c r="F17" s="22">
        <f t="shared" si="0"/>
        <v>455.69155999999998</v>
      </c>
      <c r="G17" s="22"/>
      <c r="H17" s="60">
        <f>H7+H13</f>
        <v>158.4975</v>
      </c>
    </row>
    <row r="18" spans="2:10" ht="12.75" x14ac:dyDescent="0.2">
      <c r="B18" s="849"/>
      <c r="C18" s="851"/>
      <c r="D18" s="26" t="s">
        <v>45</v>
      </c>
      <c r="E18" s="37">
        <f t="shared" si="0"/>
        <v>123242.12020999994</v>
      </c>
      <c r="F18" s="51">
        <f t="shared" si="0"/>
        <v>123242.12020999994</v>
      </c>
      <c r="G18" s="22"/>
      <c r="H18" s="60">
        <f>H8+H14</f>
        <v>222543.10101999698</v>
      </c>
    </row>
    <row r="19" spans="2:10" ht="12.75" x14ac:dyDescent="0.2">
      <c r="B19" s="849"/>
      <c r="C19" s="851"/>
      <c r="D19" s="32" t="s">
        <v>46</v>
      </c>
      <c r="E19" s="37">
        <f>E9</f>
        <v>24.91</v>
      </c>
      <c r="F19" s="61">
        <f>F9</f>
        <v>24.91</v>
      </c>
      <c r="G19" s="22"/>
      <c r="H19" s="62">
        <f>H9</f>
        <v>0.46800000000000003</v>
      </c>
    </row>
    <row r="20" spans="2:10" ht="12.75" x14ac:dyDescent="0.2">
      <c r="B20" s="849"/>
      <c r="C20" s="851"/>
      <c r="D20" s="36" t="s">
        <v>47</v>
      </c>
      <c r="E20" s="27">
        <f>E10</f>
        <v>684.30399999999997</v>
      </c>
      <c r="F20" s="39">
        <f>F10</f>
        <v>684.30399999999997</v>
      </c>
      <c r="G20" s="39"/>
      <c r="H20" s="64">
        <f>H10</f>
        <v>3.0630000000000002</v>
      </c>
    </row>
    <row r="21" spans="2:10" ht="12.75" x14ac:dyDescent="0.2">
      <c r="B21" s="850"/>
      <c r="C21" s="852"/>
      <c r="D21" s="65" t="s">
        <v>48</v>
      </c>
      <c r="E21" s="69">
        <f>E11+E15</f>
        <v>426959.94005999988</v>
      </c>
      <c r="F21" s="67">
        <f>F11+F15</f>
        <v>426959.94005999988</v>
      </c>
      <c r="G21" s="67"/>
      <c r="H21" s="68">
        <f>H11+H15</f>
        <v>269475.791909997</v>
      </c>
      <c r="J21" s="113"/>
    </row>
    <row r="22" spans="2:10" ht="12.75" x14ac:dyDescent="0.2">
      <c r="B22" s="854" t="s">
        <v>51</v>
      </c>
      <c r="C22" s="853" t="s">
        <v>52</v>
      </c>
      <c r="D22" s="47" t="s">
        <v>43</v>
      </c>
      <c r="E22" s="71">
        <f>F22+(937912/1000)</f>
        <v>46594.148189999993</v>
      </c>
      <c r="F22" s="71">
        <f>45656236.19/1000</f>
        <v>45656.236189999996</v>
      </c>
      <c r="G22" s="57">
        <v>1602.6569999999999</v>
      </c>
      <c r="H22" s="73">
        <f>15659549.01/1000</f>
        <v>15659.549010000001</v>
      </c>
    </row>
    <row r="23" spans="2:10" ht="12.75" x14ac:dyDescent="0.2">
      <c r="B23" s="848"/>
      <c r="C23" s="851"/>
      <c r="D23" s="36" t="s">
        <v>44</v>
      </c>
      <c r="E23" s="53">
        <v>70</v>
      </c>
      <c r="F23" s="53">
        <f>70000/1000</f>
        <v>70</v>
      </c>
      <c r="G23" s="39"/>
      <c r="H23" s="41">
        <f>3500/1000</f>
        <v>3.5</v>
      </c>
    </row>
    <row r="24" spans="2:10" ht="13.5" thickBot="1" x14ac:dyDescent="0.25">
      <c r="B24" s="848"/>
      <c r="C24" s="851"/>
      <c r="D24" s="114" t="s">
        <v>48</v>
      </c>
      <c r="E24" s="75">
        <f>SUM(E22:E23)</f>
        <v>46664.148189999993</v>
      </c>
      <c r="F24" s="76">
        <f>SUM(F22:F23)</f>
        <v>45726.236189999996</v>
      </c>
      <c r="G24" s="76">
        <f>SUM(G22:G23)</f>
        <v>1602.6569999999999</v>
      </c>
      <c r="H24" s="77">
        <f>SUM(H22:H23)</f>
        <v>15663.049010000001</v>
      </c>
    </row>
    <row r="25" spans="2:10" ht="14.25" customHeight="1" thickTop="1" x14ac:dyDescent="0.2">
      <c r="B25" s="838" t="s">
        <v>53</v>
      </c>
      <c r="C25" s="839"/>
      <c r="D25" s="78" t="s">
        <v>43</v>
      </c>
      <c r="E25" s="83">
        <f>E16+E22</f>
        <v>349147.06247999996</v>
      </c>
      <c r="F25" s="80">
        <f>F16+F22</f>
        <v>348209.15047999995</v>
      </c>
      <c r="G25" s="80">
        <f>G16+G22</f>
        <v>1602.6569999999999</v>
      </c>
      <c r="H25" s="81">
        <f>H16+H22</f>
        <v>62430.211400000007</v>
      </c>
    </row>
    <row r="26" spans="2:10" ht="12.75" x14ac:dyDescent="0.2">
      <c r="B26" s="840"/>
      <c r="C26" s="841"/>
      <c r="D26" s="84" t="s">
        <v>44</v>
      </c>
      <c r="E26" s="35">
        <f>E17+E23</f>
        <v>525.69155999999998</v>
      </c>
      <c r="F26" s="22">
        <f>F17+F23</f>
        <v>525.69155999999998</v>
      </c>
      <c r="G26" s="22"/>
      <c r="H26" s="60">
        <f>H17+H23</f>
        <v>161.9975</v>
      </c>
    </row>
    <row r="27" spans="2:10" ht="12.75" x14ac:dyDescent="0.2">
      <c r="B27" s="840"/>
      <c r="C27" s="841"/>
      <c r="D27" s="84" t="s">
        <v>45</v>
      </c>
      <c r="E27" s="35">
        <f t="shared" ref="E27:F29" si="1">E18</f>
        <v>123242.12020999994</v>
      </c>
      <c r="F27" s="33">
        <f t="shared" si="1"/>
        <v>123242.12020999994</v>
      </c>
      <c r="G27" s="22"/>
      <c r="H27" s="60">
        <f>H18</f>
        <v>222543.10101999698</v>
      </c>
    </row>
    <row r="28" spans="2:10" ht="12.75" x14ac:dyDescent="0.2">
      <c r="B28" s="840"/>
      <c r="C28" s="841"/>
      <c r="D28" s="115" t="s">
        <v>46</v>
      </c>
      <c r="E28" s="116">
        <f t="shared" si="1"/>
        <v>24.91</v>
      </c>
      <c r="F28" s="85">
        <f t="shared" si="1"/>
        <v>24.91</v>
      </c>
      <c r="G28" s="33"/>
      <c r="H28" s="86">
        <f>H19</f>
        <v>0.46800000000000003</v>
      </c>
    </row>
    <row r="29" spans="2:10" ht="12.75" x14ac:dyDescent="0.2">
      <c r="B29" s="840"/>
      <c r="C29" s="841"/>
      <c r="D29" s="117" t="s">
        <v>47</v>
      </c>
      <c r="E29" s="35">
        <f t="shared" si="1"/>
        <v>684.30399999999997</v>
      </c>
      <c r="F29" s="33">
        <f t="shared" si="1"/>
        <v>684.30399999999997</v>
      </c>
      <c r="G29" s="90"/>
      <c r="H29" s="91">
        <f>H20</f>
        <v>3.0630000000000002</v>
      </c>
    </row>
    <row r="30" spans="2:10" ht="14.25" customHeight="1" thickBot="1" x14ac:dyDescent="0.25">
      <c r="B30" s="842"/>
      <c r="C30" s="843"/>
      <c r="D30" s="118" t="s">
        <v>50</v>
      </c>
      <c r="E30" s="119">
        <f>SUM(E25:E29)</f>
        <v>473624.08824999986</v>
      </c>
      <c r="F30" s="94">
        <f>SUM(F25:F29)</f>
        <v>472686.17624999984</v>
      </c>
      <c r="G30" s="94">
        <f>SUM(G25:G29)</f>
        <v>1602.6569999999999</v>
      </c>
      <c r="H30" s="95">
        <f>SUM(H25:H29)</f>
        <v>285138.84091999702</v>
      </c>
    </row>
    <row r="31" spans="2:10" ht="21" customHeight="1" thickTop="1" x14ac:dyDescent="0.2">
      <c r="B31" s="101"/>
      <c r="C31" s="101"/>
      <c r="D31" s="101"/>
      <c r="E31" s="101"/>
      <c r="F31" s="101"/>
      <c r="G31" s="101"/>
      <c r="H31" s="101"/>
    </row>
    <row r="32" spans="2:10" ht="12.75" x14ac:dyDescent="0.2">
      <c r="B32" s="120" t="s">
        <v>54</v>
      </c>
      <c r="C32" s="101"/>
      <c r="D32" s="101"/>
      <c r="E32" s="101"/>
      <c r="F32" s="121"/>
      <c r="G32" s="101"/>
      <c r="H32" s="101"/>
    </row>
    <row r="33" spans="2:8" ht="15" customHeight="1" x14ac:dyDescent="0.2">
      <c r="B33" s="122" t="s">
        <v>55</v>
      </c>
      <c r="C33" s="101"/>
      <c r="D33" s="101"/>
      <c r="E33" s="108"/>
      <c r="F33" s="121"/>
      <c r="G33" s="101"/>
      <c r="H33" s="101"/>
    </row>
    <row r="34" spans="2:8" ht="12.75" x14ac:dyDescent="0.2">
      <c r="B34" s="122" t="s">
        <v>62</v>
      </c>
      <c r="C34" s="101"/>
      <c r="D34" s="101"/>
      <c r="E34" s="101"/>
      <c r="F34" s="121"/>
      <c r="G34" s="101"/>
      <c r="H34" s="101"/>
    </row>
    <row r="35" spans="2:8" ht="12.75" x14ac:dyDescent="0.2">
      <c r="B35" s="122" t="s">
        <v>57</v>
      </c>
      <c r="C35" s="101"/>
      <c r="D35" s="101"/>
      <c r="E35" s="121"/>
      <c r="F35" s="121"/>
      <c r="G35" s="101"/>
      <c r="H35" s="101"/>
    </row>
    <row r="36" spans="2:8" ht="12.75" x14ac:dyDescent="0.2">
      <c r="B36" s="122" t="s">
        <v>58</v>
      </c>
      <c r="C36" s="101"/>
      <c r="D36" s="101"/>
      <c r="E36" s="101"/>
      <c r="F36" s="121"/>
      <c r="G36" s="101"/>
      <c r="H36" s="101"/>
    </row>
    <row r="37" spans="2:8" ht="12.75" x14ac:dyDescent="0.2">
      <c r="B37" s="122" t="s">
        <v>59</v>
      </c>
      <c r="C37" s="101"/>
      <c r="D37" s="101"/>
      <c r="E37" s="101"/>
      <c r="F37" s="101"/>
      <c r="G37" s="123"/>
      <c r="H37" s="101"/>
    </row>
    <row r="38" spans="2:8" ht="12.75" x14ac:dyDescent="0.2">
      <c r="B38" s="122" t="s">
        <v>60</v>
      </c>
      <c r="C38" s="101"/>
      <c r="D38" s="101"/>
      <c r="E38" s="101"/>
      <c r="F38" s="101"/>
      <c r="G38" s="124"/>
      <c r="H38" s="101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0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104" customWidth="1"/>
    <col min="10" max="256" width="11.42578125" style="104"/>
    <col min="257" max="257" width="5.140625" style="104" customWidth="1"/>
    <col min="258" max="258" width="16" style="104" customWidth="1"/>
    <col min="259" max="259" width="11.5703125" style="104" customWidth="1"/>
    <col min="260" max="260" width="19.7109375" style="104" customWidth="1"/>
    <col min="261" max="264" width="14.42578125" style="104" customWidth="1"/>
    <col min="265" max="265" width="5.28515625" style="104" customWidth="1"/>
    <col min="266" max="512" width="11.42578125" style="104"/>
    <col min="513" max="513" width="5.140625" style="104" customWidth="1"/>
    <col min="514" max="514" width="16" style="104" customWidth="1"/>
    <col min="515" max="515" width="11.5703125" style="104" customWidth="1"/>
    <col min="516" max="516" width="19.7109375" style="104" customWidth="1"/>
    <col min="517" max="520" width="14.42578125" style="104" customWidth="1"/>
    <col min="521" max="521" width="5.28515625" style="104" customWidth="1"/>
    <col min="522" max="768" width="11.42578125" style="104"/>
    <col min="769" max="769" width="5.140625" style="104" customWidth="1"/>
    <col min="770" max="770" width="16" style="104" customWidth="1"/>
    <col min="771" max="771" width="11.5703125" style="104" customWidth="1"/>
    <col min="772" max="772" width="19.7109375" style="104" customWidth="1"/>
    <col min="773" max="776" width="14.42578125" style="104" customWidth="1"/>
    <col min="777" max="777" width="5.28515625" style="104" customWidth="1"/>
    <col min="778" max="1024" width="11.42578125" style="104"/>
    <col min="1025" max="1025" width="5.140625" style="104" customWidth="1"/>
    <col min="1026" max="1026" width="16" style="104" customWidth="1"/>
    <col min="1027" max="1027" width="11.5703125" style="104" customWidth="1"/>
    <col min="1028" max="1028" width="19.7109375" style="104" customWidth="1"/>
    <col min="1029" max="1032" width="14.42578125" style="104" customWidth="1"/>
    <col min="1033" max="1033" width="5.28515625" style="104" customWidth="1"/>
    <col min="1034" max="1280" width="11.42578125" style="104"/>
    <col min="1281" max="1281" width="5.140625" style="104" customWidth="1"/>
    <col min="1282" max="1282" width="16" style="104" customWidth="1"/>
    <col min="1283" max="1283" width="11.5703125" style="104" customWidth="1"/>
    <col min="1284" max="1284" width="19.7109375" style="104" customWidth="1"/>
    <col min="1285" max="1288" width="14.42578125" style="104" customWidth="1"/>
    <col min="1289" max="1289" width="5.28515625" style="104" customWidth="1"/>
    <col min="1290" max="1536" width="11.42578125" style="104"/>
    <col min="1537" max="1537" width="5.140625" style="104" customWidth="1"/>
    <col min="1538" max="1538" width="16" style="104" customWidth="1"/>
    <col min="1539" max="1539" width="11.5703125" style="104" customWidth="1"/>
    <col min="1540" max="1540" width="19.7109375" style="104" customWidth="1"/>
    <col min="1541" max="1544" width="14.42578125" style="104" customWidth="1"/>
    <col min="1545" max="1545" width="5.28515625" style="104" customWidth="1"/>
    <col min="1546" max="1792" width="11.42578125" style="104"/>
    <col min="1793" max="1793" width="5.140625" style="104" customWidth="1"/>
    <col min="1794" max="1794" width="16" style="104" customWidth="1"/>
    <col min="1795" max="1795" width="11.5703125" style="104" customWidth="1"/>
    <col min="1796" max="1796" width="19.7109375" style="104" customWidth="1"/>
    <col min="1797" max="1800" width="14.42578125" style="104" customWidth="1"/>
    <col min="1801" max="1801" width="5.28515625" style="104" customWidth="1"/>
    <col min="1802" max="2048" width="11.42578125" style="104"/>
    <col min="2049" max="2049" width="5.140625" style="104" customWidth="1"/>
    <col min="2050" max="2050" width="16" style="104" customWidth="1"/>
    <col min="2051" max="2051" width="11.5703125" style="104" customWidth="1"/>
    <col min="2052" max="2052" width="19.7109375" style="104" customWidth="1"/>
    <col min="2053" max="2056" width="14.42578125" style="104" customWidth="1"/>
    <col min="2057" max="2057" width="5.28515625" style="104" customWidth="1"/>
    <col min="2058" max="2304" width="11.42578125" style="104"/>
    <col min="2305" max="2305" width="5.140625" style="104" customWidth="1"/>
    <col min="2306" max="2306" width="16" style="104" customWidth="1"/>
    <col min="2307" max="2307" width="11.5703125" style="104" customWidth="1"/>
    <col min="2308" max="2308" width="19.7109375" style="104" customWidth="1"/>
    <col min="2309" max="2312" width="14.42578125" style="104" customWidth="1"/>
    <col min="2313" max="2313" width="5.28515625" style="104" customWidth="1"/>
    <col min="2314" max="2560" width="11.42578125" style="104"/>
    <col min="2561" max="2561" width="5.140625" style="104" customWidth="1"/>
    <col min="2562" max="2562" width="16" style="104" customWidth="1"/>
    <col min="2563" max="2563" width="11.5703125" style="104" customWidth="1"/>
    <col min="2564" max="2564" width="19.7109375" style="104" customWidth="1"/>
    <col min="2565" max="2568" width="14.42578125" style="104" customWidth="1"/>
    <col min="2569" max="2569" width="5.28515625" style="104" customWidth="1"/>
    <col min="2570" max="2816" width="11.42578125" style="104"/>
    <col min="2817" max="2817" width="5.140625" style="104" customWidth="1"/>
    <col min="2818" max="2818" width="16" style="104" customWidth="1"/>
    <col min="2819" max="2819" width="11.5703125" style="104" customWidth="1"/>
    <col min="2820" max="2820" width="19.7109375" style="104" customWidth="1"/>
    <col min="2821" max="2824" width="14.42578125" style="104" customWidth="1"/>
    <col min="2825" max="2825" width="5.28515625" style="104" customWidth="1"/>
    <col min="2826" max="3072" width="11.42578125" style="104"/>
    <col min="3073" max="3073" width="5.140625" style="104" customWidth="1"/>
    <col min="3074" max="3074" width="16" style="104" customWidth="1"/>
    <col min="3075" max="3075" width="11.5703125" style="104" customWidth="1"/>
    <col min="3076" max="3076" width="19.7109375" style="104" customWidth="1"/>
    <col min="3077" max="3080" width="14.42578125" style="104" customWidth="1"/>
    <col min="3081" max="3081" width="5.28515625" style="104" customWidth="1"/>
    <col min="3082" max="3328" width="11.42578125" style="104"/>
    <col min="3329" max="3329" width="5.140625" style="104" customWidth="1"/>
    <col min="3330" max="3330" width="16" style="104" customWidth="1"/>
    <col min="3331" max="3331" width="11.5703125" style="104" customWidth="1"/>
    <col min="3332" max="3332" width="19.7109375" style="104" customWidth="1"/>
    <col min="3333" max="3336" width="14.42578125" style="104" customWidth="1"/>
    <col min="3337" max="3337" width="5.28515625" style="104" customWidth="1"/>
    <col min="3338" max="3584" width="11.42578125" style="104"/>
    <col min="3585" max="3585" width="5.140625" style="104" customWidth="1"/>
    <col min="3586" max="3586" width="16" style="104" customWidth="1"/>
    <col min="3587" max="3587" width="11.5703125" style="104" customWidth="1"/>
    <col min="3588" max="3588" width="19.7109375" style="104" customWidth="1"/>
    <col min="3589" max="3592" width="14.42578125" style="104" customWidth="1"/>
    <col min="3593" max="3593" width="5.28515625" style="104" customWidth="1"/>
    <col min="3594" max="3840" width="11.42578125" style="104"/>
    <col min="3841" max="3841" width="5.140625" style="104" customWidth="1"/>
    <col min="3842" max="3842" width="16" style="104" customWidth="1"/>
    <col min="3843" max="3843" width="11.5703125" style="104" customWidth="1"/>
    <col min="3844" max="3844" width="19.7109375" style="104" customWidth="1"/>
    <col min="3845" max="3848" width="14.42578125" style="104" customWidth="1"/>
    <col min="3849" max="3849" width="5.28515625" style="104" customWidth="1"/>
    <col min="3850" max="4096" width="11.42578125" style="104"/>
    <col min="4097" max="4097" width="5.140625" style="104" customWidth="1"/>
    <col min="4098" max="4098" width="16" style="104" customWidth="1"/>
    <col min="4099" max="4099" width="11.5703125" style="104" customWidth="1"/>
    <col min="4100" max="4100" width="19.7109375" style="104" customWidth="1"/>
    <col min="4101" max="4104" width="14.42578125" style="104" customWidth="1"/>
    <col min="4105" max="4105" width="5.28515625" style="104" customWidth="1"/>
    <col min="4106" max="4352" width="11.42578125" style="104"/>
    <col min="4353" max="4353" width="5.140625" style="104" customWidth="1"/>
    <col min="4354" max="4354" width="16" style="104" customWidth="1"/>
    <col min="4355" max="4355" width="11.5703125" style="104" customWidth="1"/>
    <col min="4356" max="4356" width="19.7109375" style="104" customWidth="1"/>
    <col min="4357" max="4360" width="14.42578125" style="104" customWidth="1"/>
    <col min="4361" max="4361" width="5.28515625" style="104" customWidth="1"/>
    <col min="4362" max="4608" width="11.42578125" style="104"/>
    <col min="4609" max="4609" width="5.140625" style="104" customWidth="1"/>
    <col min="4610" max="4610" width="16" style="104" customWidth="1"/>
    <col min="4611" max="4611" width="11.5703125" style="104" customWidth="1"/>
    <col min="4612" max="4612" width="19.7109375" style="104" customWidth="1"/>
    <col min="4613" max="4616" width="14.42578125" style="104" customWidth="1"/>
    <col min="4617" max="4617" width="5.28515625" style="104" customWidth="1"/>
    <col min="4618" max="4864" width="11.42578125" style="104"/>
    <col min="4865" max="4865" width="5.140625" style="104" customWidth="1"/>
    <col min="4866" max="4866" width="16" style="104" customWidth="1"/>
    <col min="4867" max="4867" width="11.5703125" style="104" customWidth="1"/>
    <col min="4868" max="4868" width="19.7109375" style="104" customWidth="1"/>
    <col min="4869" max="4872" width="14.42578125" style="104" customWidth="1"/>
    <col min="4873" max="4873" width="5.28515625" style="104" customWidth="1"/>
    <col min="4874" max="5120" width="11.42578125" style="104"/>
    <col min="5121" max="5121" width="5.140625" style="104" customWidth="1"/>
    <col min="5122" max="5122" width="16" style="104" customWidth="1"/>
    <col min="5123" max="5123" width="11.5703125" style="104" customWidth="1"/>
    <col min="5124" max="5124" width="19.7109375" style="104" customWidth="1"/>
    <col min="5125" max="5128" width="14.42578125" style="104" customWidth="1"/>
    <col min="5129" max="5129" width="5.28515625" style="104" customWidth="1"/>
    <col min="5130" max="5376" width="11.42578125" style="104"/>
    <col min="5377" max="5377" width="5.140625" style="104" customWidth="1"/>
    <col min="5378" max="5378" width="16" style="104" customWidth="1"/>
    <col min="5379" max="5379" width="11.5703125" style="104" customWidth="1"/>
    <col min="5380" max="5380" width="19.7109375" style="104" customWidth="1"/>
    <col min="5381" max="5384" width="14.42578125" style="104" customWidth="1"/>
    <col min="5385" max="5385" width="5.28515625" style="104" customWidth="1"/>
    <col min="5386" max="5632" width="11.42578125" style="104"/>
    <col min="5633" max="5633" width="5.140625" style="104" customWidth="1"/>
    <col min="5634" max="5634" width="16" style="104" customWidth="1"/>
    <col min="5635" max="5635" width="11.5703125" style="104" customWidth="1"/>
    <col min="5636" max="5636" width="19.7109375" style="104" customWidth="1"/>
    <col min="5637" max="5640" width="14.42578125" style="104" customWidth="1"/>
    <col min="5641" max="5641" width="5.28515625" style="104" customWidth="1"/>
    <col min="5642" max="5888" width="11.42578125" style="104"/>
    <col min="5889" max="5889" width="5.140625" style="104" customWidth="1"/>
    <col min="5890" max="5890" width="16" style="104" customWidth="1"/>
    <col min="5891" max="5891" width="11.5703125" style="104" customWidth="1"/>
    <col min="5892" max="5892" width="19.7109375" style="104" customWidth="1"/>
    <col min="5893" max="5896" width="14.42578125" style="104" customWidth="1"/>
    <col min="5897" max="5897" width="5.28515625" style="104" customWidth="1"/>
    <col min="5898" max="6144" width="11.42578125" style="104"/>
    <col min="6145" max="6145" width="5.140625" style="104" customWidth="1"/>
    <col min="6146" max="6146" width="16" style="104" customWidth="1"/>
    <col min="6147" max="6147" width="11.5703125" style="104" customWidth="1"/>
    <col min="6148" max="6148" width="19.7109375" style="104" customWidth="1"/>
    <col min="6149" max="6152" width="14.42578125" style="104" customWidth="1"/>
    <col min="6153" max="6153" width="5.28515625" style="104" customWidth="1"/>
    <col min="6154" max="6400" width="11.42578125" style="104"/>
    <col min="6401" max="6401" width="5.140625" style="104" customWidth="1"/>
    <col min="6402" max="6402" width="16" style="104" customWidth="1"/>
    <col min="6403" max="6403" width="11.5703125" style="104" customWidth="1"/>
    <col min="6404" max="6404" width="19.7109375" style="104" customWidth="1"/>
    <col min="6405" max="6408" width="14.42578125" style="104" customWidth="1"/>
    <col min="6409" max="6409" width="5.28515625" style="104" customWidth="1"/>
    <col min="6410" max="6656" width="11.42578125" style="104"/>
    <col min="6657" max="6657" width="5.140625" style="104" customWidth="1"/>
    <col min="6658" max="6658" width="16" style="104" customWidth="1"/>
    <col min="6659" max="6659" width="11.5703125" style="104" customWidth="1"/>
    <col min="6660" max="6660" width="19.7109375" style="104" customWidth="1"/>
    <col min="6661" max="6664" width="14.42578125" style="104" customWidth="1"/>
    <col min="6665" max="6665" width="5.28515625" style="104" customWidth="1"/>
    <col min="6666" max="6912" width="11.42578125" style="104"/>
    <col min="6913" max="6913" width="5.140625" style="104" customWidth="1"/>
    <col min="6914" max="6914" width="16" style="104" customWidth="1"/>
    <col min="6915" max="6915" width="11.5703125" style="104" customWidth="1"/>
    <col min="6916" max="6916" width="19.7109375" style="104" customWidth="1"/>
    <col min="6917" max="6920" width="14.42578125" style="104" customWidth="1"/>
    <col min="6921" max="6921" width="5.28515625" style="104" customWidth="1"/>
    <col min="6922" max="7168" width="11.42578125" style="104"/>
    <col min="7169" max="7169" width="5.140625" style="104" customWidth="1"/>
    <col min="7170" max="7170" width="16" style="104" customWidth="1"/>
    <col min="7171" max="7171" width="11.5703125" style="104" customWidth="1"/>
    <col min="7172" max="7172" width="19.7109375" style="104" customWidth="1"/>
    <col min="7173" max="7176" width="14.42578125" style="104" customWidth="1"/>
    <col min="7177" max="7177" width="5.28515625" style="104" customWidth="1"/>
    <col min="7178" max="7424" width="11.42578125" style="104"/>
    <col min="7425" max="7425" width="5.140625" style="104" customWidth="1"/>
    <col min="7426" max="7426" width="16" style="104" customWidth="1"/>
    <col min="7427" max="7427" width="11.5703125" style="104" customWidth="1"/>
    <col min="7428" max="7428" width="19.7109375" style="104" customWidth="1"/>
    <col min="7429" max="7432" width="14.42578125" style="104" customWidth="1"/>
    <col min="7433" max="7433" width="5.28515625" style="104" customWidth="1"/>
    <col min="7434" max="7680" width="11.42578125" style="104"/>
    <col min="7681" max="7681" width="5.140625" style="104" customWidth="1"/>
    <col min="7682" max="7682" width="16" style="104" customWidth="1"/>
    <col min="7683" max="7683" width="11.5703125" style="104" customWidth="1"/>
    <col min="7684" max="7684" width="19.7109375" style="104" customWidth="1"/>
    <col min="7685" max="7688" width="14.42578125" style="104" customWidth="1"/>
    <col min="7689" max="7689" width="5.28515625" style="104" customWidth="1"/>
    <col min="7690" max="7936" width="11.42578125" style="104"/>
    <col min="7937" max="7937" width="5.140625" style="104" customWidth="1"/>
    <col min="7938" max="7938" width="16" style="104" customWidth="1"/>
    <col min="7939" max="7939" width="11.5703125" style="104" customWidth="1"/>
    <col min="7940" max="7940" width="19.7109375" style="104" customWidth="1"/>
    <col min="7941" max="7944" width="14.42578125" style="104" customWidth="1"/>
    <col min="7945" max="7945" width="5.28515625" style="104" customWidth="1"/>
    <col min="7946" max="8192" width="11.42578125" style="104"/>
    <col min="8193" max="8193" width="5.140625" style="104" customWidth="1"/>
    <col min="8194" max="8194" width="16" style="104" customWidth="1"/>
    <col min="8195" max="8195" width="11.5703125" style="104" customWidth="1"/>
    <col min="8196" max="8196" width="19.7109375" style="104" customWidth="1"/>
    <col min="8197" max="8200" width="14.42578125" style="104" customWidth="1"/>
    <col min="8201" max="8201" width="5.28515625" style="104" customWidth="1"/>
    <col min="8202" max="8448" width="11.42578125" style="104"/>
    <col min="8449" max="8449" width="5.140625" style="104" customWidth="1"/>
    <col min="8450" max="8450" width="16" style="104" customWidth="1"/>
    <col min="8451" max="8451" width="11.5703125" style="104" customWidth="1"/>
    <col min="8452" max="8452" width="19.7109375" style="104" customWidth="1"/>
    <col min="8453" max="8456" width="14.42578125" style="104" customWidth="1"/>
    <col min="8457" max="8457" width="5.28515625" style="104" customWidth="1"/>
    <col min="8458" max="8704" width="11.42578125" style="104"/>
    <col min="8705" max="8705" width="5.140625" style="104" customWidth="1"/>
    <col min="8706" max="8706" width="16" style="104" customWidth="1"/>
    <col min="8707" max="8707" width="11.5703125" style="104" customWidth="1"/>
    <col min="8708" max="8708" width="19.7109375" style="104" customWidth="1"/>
    <col min="8709" max="8712" width="14.42578125" style="104" customWidth="1"/>
    <col min="8713" max="8713" width="5.28515625" style="104" customWidth="1"/>
    <col min="8714" max="8960" width="11.42578125" style="104"/>
    <col min="8961" max="8961" width="5.140625" style="104" customWidth="1"/>
    <col min="8962" max="8962" width="16" style="104" customWidth="1"/>
    <col min="8963" max="8963" width="11.5703125" style="104" customWidth="1"/>
    <col min="8964" max="8964" width="19.7109375" style="104" customWidth="1"/>
    <col min="8965" max="8968" width="14.42578125" style="104" customWidth="1"/>
    <col min="8969" max="8969" width="5.28515625" style="104" customWidth="1"/>
    <col min="8970" max="9216" width="11.42578125" style="104"/>
    <col min="9217" max="9217" width="5.140625" style="104" customWidth="1"/>
    <col min="9218" max="9218" width="16" style="104" customWidth="1"/>
    <col min="9219" max="9219" width="11.5703125" style="104" customWidth="1"/>
    <col min="9220" max="9220" width="19.7109375" style="104" customWidth="1"/>
    <col min="9221" max="9224" width="14.42578125" style="104" customWidth="1"/>
    <col min="9225" max="9225" width="5.28515625" style="104" customWidth="1"/>
    <col min="9226" max="9472" width="11.42578125" style="104"/>
    <col min="9473" max="9473" width="5.140625" style="104" customWidth="1"/>
    <col min="9474" max="9474" width="16" style="104" customWidth="1"/>
    <col min="9475" max="9475" width="11.5703125" style="104" customWidth="1"/>
    <col min="9476" max="9476" width="19.7109375" style="104" customWidth="1"/>
    <col min="9477" max="9480" width="14.42578125" style="104" customWidth="1"/>
    <col min="9481" max="9481" width="5.28515625" style="104" customWidth="1"/>
    <col min="9482" max="9728" width="11.42578125" style="104"/>
    <col min="9729" max="9729" width="5.140625" style="104" customWidth="1"/>
    <col min="9730" max="9730" width="16" style="104" customWidth="1"/>
    <col min="9731" max="9731" width="11.5703125" style="104" customWidth="1"/>
    <col min="9732" max="9732" width="19.7109375" style="104" customWidth="1"/>
    <col min="9733" max="9736" width="14.42578125" style="104" customWidth="1"/>
    <col min="9737" max="9737" width="5.28515625" style="104" customWidth="1"/>
    <col min="9738" max="9984" width="11.42578125" style="104"/>
    <col min="9985" max="9985" width="5.140625" style="104" customWidth="1"/>
    <col min="9986" max="9986" width="16" style="104" customWidth="1"/>
    <col min="9987" max="9987" width="11.5703125" style="104" customWidth="1"/>
    <col min="9988" max="9988" width="19.7109375" style="104" customWidth="1"/>
    <col min="9989" max="9992" width="14.42578125" style="104" customWidth="1"/>
    <col min="9993" max="9993" width="5.28515625" style="104" customWidth="1"/>
    <col min="9994" max="10240" width="11.42578125" style="104"/>
    <col min="10241" max="10241" width="5.140625" style="104" customWidth="1"/>
    <col min="10242" max="10242" width="16" style="104" customWidth="1"/>
    <col min="10243" max="10243" width="11.5703125" style="104" customWidth="1"/>
    <col min="10244" max="10244" width="19.7109375" style="104" customWidth="1"/>
    <col min="10245" max="10248" width="14.42578125" style="104" customWidth="1"/>
    <col min="10249" max="10249" width="5.28515625" style="104" customWidth="1"/>
    <col min="10250" max="10496" width="11.42578125" style="104"/>
    <col min="10497" max="10497" width="5.140625" style="104" customWidth="1"/>
    <col min="10498" max="10498" width="16" style="104" customWidth="1"/>
    <col min="10499" max="10499" width="11.5703125" style="104" customWidth="1"/>
    <col min="10500" max="10500" width="19.7109375" style="104" customWidth="1"/>
    <col min="10501" max="10504" width="14.42578125" style="104" customWidth="1"/>
    <col min="10505" max="10505" width="5.28515625" style="104" customWidth="1"/>
    <col min="10506" max="10752" width="11.42578125" style="104"/>
    <col min="10753" max="10753" width="5.140625" style="104" customWidth="1"/>
    <col min="10754" max="10754" width="16" style="104" customWidth="1"/>
    <col min="10755" max="10755" width="11.5703125" style="104" customWidth="1"/>
    <col min="10756" max="10756" width="19.7109375" style="104" customWidth="1"/>
    <col min="10757" max="10760" width="14.42578125" style="104" customWidth="1"/>
    <col min="10761" max="10761" width="5.28515625" style="104" customWidth="1"/>
    <col min="10762" max="11008" width="11.42578125" style="104"/>
    <col min="11009" max="11009" width="5.140625" style="104" customWidth="1"/>
    <col min="11010" max="11010" width="16" style="104" customWidth="1"/>
    <col min="11011" max="11011" width="11.5703125" style="104" customWidth="1"/>
    <col min="11012" max="11012" width="19.7109375" style="104" customWidth="1"/>
    <col min="11013" max="11016" width="14.42578125" style="104" customWidth="1"/>
    <col min="11017" max="11017" width="5.28515625" style="104" customWidth="1"/>
    <col min="11018" max="11264" width="11.42578125" style="104"/>
    <col min="11265" max="11265" width="5.140625" style="104" customWidth="1"/>
    <col min="11266" max="11266" width="16" style="104" customWidth="1"/>
    <col min="11267" max="11267" width="11.5703125" style="104" customWidth="1"/>
    <col min="11268" max="11268" width="19.7109375" style="104" customWidth="1"/>
    <col min="11269" max="11272" width="14.42578125" style="104" customWidth="1"/>
    <col min="11273" max="11273" width="5.28515625" style="104" customWidth="1"/>
    <col min="11274" max="11520" width="11.42578125" style="104"/>
    <col min="11521" max="11521" width="5.140625" style="104" customWidth="1"/>
    <col min="11522" max="11522" width="16" style="104" customWidth="1"/>
    <col min="11523" max="11523" width="11.5703125" style="104" customWidth="1"/>
    <col min="11524" max="11524" width="19.7109375" style="104" customWidth="1"/>
    <col min="11525" max="11528" width="14.42578125" style="104" customWidth="1"/>
    <col min="11529" max="11529" width="5.28515625" style="104" customWidth="1"/>
    <col min="11530" max="11776" width="11.42578125" style="104"/>
    <col min="11777" max="11777" width="5.140625" style="104" customWidth="1"/>
    <col min="11778" max="11778" width="16" style="104" customWidth="1"/>
    <col min="11779" max="11779" width="11.5703125" style="104" customWidth="1"/>
    <col min="11780" max="11780" width="19.7109375" style="104" customWidth="1"/>
    <col min="11781" max="11784" width="14.42578125" style="104" customWidth="1"/>
    <col min="11785" max="11785" width="5.28515625" style="104" customWidth="1"/>
    <col min="11786" max="12032" width="11.42578125" style="104"/>
    <col min="12033" max="12033" width="5.140625" style="104" customWidth="1"/>
    <col min="12034" max="12034" width="16" style="104" customWidth="1"/>
    <col min="12035" max="12035" width="11.5703125" style="104" customWidth="1"/>
    <col min="12036" max="12036" width="19.7109375" style="104" customWidth="1"/>
    <col min="12037" max="12040" width="14.42578125" style="104" customWidth="1"/>
    <col min="12041" max="12041" width="5.28515625" style="104" customWidth="1"/>
    <col min="12042" max="12288" width="11.42578125" style="104"/>
    <col min="12289" max="12289" width="5.140625" style="104" customWidth="1"/>
    <col min="12290" max="12290" width="16" style="104" customWidth="1"/>
    <col min="12291" max="12291" width="11.5703125" style="104" customWidth="1"/>
    <col min="12292" max="12292" width="19.7109375" style="104" customWidth="1"/>
    <col min="12293" max="12296" width="14.42578125" style="104" customWidth="1"/>
    <col min="12297" max="12297" width="5.28515625" style="104" customWidth="1"/>
    <col min="12298" max="12544" width="11.42578125" style="104"/>
    <col min="12545" max="12545" width="5.140625" style="104" customWidth="1"/>
    <col min="12546" max="12546" width="16" style="104" customWidth="1"/>
    <col min="12547" max="12547" width="11.5703125" style="104" customWidth="1"/>
    <col min="12548" max="12548" width="19.7109375" style="104" customWidth="1"/>
    <col min="12549" max="12552" width="14.42578125" style="104" customWidth="1"/>
    <col min="12553" max="12553" width="5.28515625" style="104" customWidth="1"/>
    <col min="12554" max="12800" width="11.42578125" style="104"/>
    <col min="12801" max="12801" width="5.140625" style="104" customWidth="1"/>
    <col min="12802" max="12802" width="16" style="104" customWidth="1"/>
    <col min="12803" max="12803" width="11.5703125" style="104" customWidth="1"/>
    <col min="12804" max="12804" width="19.7109375" style="104" customWidth="1"/>
    <col min="12805" max="12808" width="14.42578125" style="104" customWidth="1"/>
    <col min="12809" max="12809" width="5.28515625" style="104" customWidth="1"/>
    <col min="12810" max="13056" width="11.42578125" style="104"/>
    <col min="13057" max="13057" width="5.140625" style="104" customWidth="1"/>
    <col min="13058" max="13058" width="16" style="104" customWidth="1"/>
    <col min="13059" max="13059" width="11.5703125" style="104" customWidth="1"/>
    <col min="13060" max="13060" width="19.7109375" style="104" customWidth="1"/>
    <col min="13061" max="13064" width="14.42578125" style="104" customWidth="1"/>
    <col min="13065" max="13065" width="5.28515625" style="104" customWidth="1"/>
    <col min="13066" max="13312" width="11.42578125" style="104"/>
    <col min="13313" max="13313" width="5.140625" style="104" customWidth="1"/>
    <col min="13314" max="13314" width="16" style="104" customWidth="1"/>
    <col min="13315" max="13315" width="11.5703125" style="104" customWidth="1"/>
    <col min="13316" max="13316" width="19.7109375" style="104" customWidth="1"/>
    <col min="13317" max="13320" width="14.42578125" style="104" customWidth="1"/>
    <col min="13321" max="13321" width="5.28515625" style="104" customWidth="1"/>
    <col min="13322" max="13568" width="11.42578125" style="104"/>
    <col min="13569" max="13569" width="5.140625" style="104" customWidth="1"/>
    <col min="13570" max="13570" width="16" style="104" customWidth="1"/>
    <col min="13571" max="13571" width="11.5703125" style="104" customWidth="1"/>
    <col min="13572" max="13572" width="19.7109375" style="104" customWidth="1"/>
    <col min="13573" max="13576" width="14.42578125" style="104" customWidth="1"/>
    <col min="13577" max="13577" width="5.28515625" style="104" customWidth="1"/>
    <col min="13578" max="13824" width="11.42578125" style="104"/>
    <col min="13825" max="13825" width="5.140625" style="104" customWidth="1"/>
    <col min="13826" max="13826" width="16" style="104" customWidth="1"/>
    <col min="13827" max="13827" width="11.5703125" style="104" customWidth="1"/>
    <col min="13828" max="13828" width="19.7109375" style="104" customWidth="1"/>
    <col min="13829" max="13832" width="14.42578125" style="104" customWidth="1"/>
    <col min="13833" max="13833" width="5.28515625" style="104" customWidth="1"/>
    <col min="13834" max="14080" width="11.42578125" style="104"/>
    <col min="14081" max="14081" width="5.140625" style="104" customWidth="1"/>
    <col min="14082" max="14082" width="16" style="104" customWidth="1"/>
    <col min="14083" max="14083" width="11.5703125" style="104" customWidth="1"/>
    <col min="14084" max="14084" width="19.7109375" style="104" customWidth="1"/>
    <col min="14085" max="14088" width="14.42578125" style="104" customWidth="1"/>
    <col min="14089" max="14089" width="5.28515625" style="104" customWidth="1"/>
    <col min="14090" max="14336" width="11.42578125" style="104"/>
    <col min="14337" max="14337" width="5.140625" style="104" customWidth="1"/>
    <col min="14338" max="14338" width="16" style="104" customWidth="1"/>
    <col min="14339" max="14339" width="11.5703125" style="104" customWidth="1"/>
    <col min="14340" max="14340" width="19.7109375" style="104" customWidth="1"/>
    <col min="14341" max="14344" width="14.42578125" style="104" customWidth="1"/>
    <col min="14345" max="14345" width="5.28515625" style="104" customWidth="1"/>
    <col min="14346" max="14592" width="11.42578125" style="104"/>
    <col min="14593" max="14593" width="5.140625" style="104" customWidth="1"/>
    <col min="14594" max="14594" width="16" style="104" customWidth="1"/>
    <col min="14595" max="14595" width="11.5703125" style="104" customWidth="1"/>
    <col min="14596" max="14596" width="19.7109375" style="104" customWidth="1"/>
    <col min="14597" max="14600" width="14.42578125" style="104" customWidth="1"/>
    <col min="14601" max="14601" width="5.28515625" style="104" customWidth="1"/>
    <col min="14602" max="14848" width="11.42578125" style="104"/>
    <col min="14849" max="14849" width="5.140625" style="104" customWidth="1"/>
    <col min="14850" max="14850" width="16" style="104" customWidth="1"/>
    <col min="14851" max="14851" width="11.5703125" style="104" customWidth="1"/>
    <col min="14852" max="14852" width="19.7109375" style="104" customWidth="1"/>
    <col min="14853" max="14856" width="14.42578125" style="104" customWidth="1"/>
    <col min="14857" max="14857" width="5.28515625" style="104" customWidth="1"/>
    <col min="14858" max="15104" width="11.42578125" style="104"/>
    <col min="15105" max="15105" width="5.140625" style="104" customWidth="1"/>
    <col min="15106" max="15106" width="16" style="104" customWidth="1"/>
    <col min="15107" max="15107" width="11.5703125" style="104" customWidth="1"/>
    <col min="15108" max="15108" width="19.7109375" style="104" customWidth="1"/>
    <col min="15109" max="15112" width="14.42578125" style="104" customWidth="1"/>
    <col min="15113" max="15113" width="5.28515625" style="104" customWidth="1"/>
    <col min="15114" max="15360" width="11.42578125" style="104"/>
    <col min="15361" max="15361" width="5.140625" style="104" customWidth="1"/>
    <col min="15362" max="15362" width="16" style="104" customWidth="1"/>
    <col min="15363" max="15363" width="11.5703125" style="104" customWidth="1"/>
    <col min="15364" max="15364" width="19.7109375" style="104" customWidth="1"/>
    <col min="15365" max="15368" width="14.42578125" style="104" customWidth="1"/>
    <col min="15369" max="15369" width="5.28515625" style="104" customWidth="1"/>
    <col min="15370" max="15616" width="11.42578125" style="104"/>
    <col min="15617" max="15617" width="5.140625" style="104" customWidth="1"/>
    <col min="15618" max="15618" width="16" style="104" customWidth="1"/>
    <col min="15619" max="15619" width="11.5703125" style="104" customWidth="1"/>
    <col min="15620" max="15620" width="19.7109375" style="104" customWidth="1"/>
    <col min="15621" max="15624" width="14.42578125" style="104" customWidth="1"/>
    <col min="15625" max="15625" width="5.28515625" style="104" customWidth="1"/>
    <col min="15626" max="15872" width="11.42578125" style="104"/>
    <col min="15873" max="15873" width="5.140625" style="104" customWidth="1"/>
    <col min="15874" max="15874" width="16" style="104" customWidth="1"/>
    <col min="15875" max="15875" width="11.5703125" style="104" customWidth="1"/>
    <col min="15876" max="15876" width="19.7109375" style="104" customWidth="1"/>
    <col min="15877" max="15880" width="14.42578125" style="104" customWidth="1"/>
    <col min="15881" max="15881" width="5.28515625" style="104" customWidth="1"/>
    <col min="15882" max="16128" width="11.42578125" style="104"/>
    <col min="16129" max="16129" width="5.140625" style="104" customWidth="1"/>
    <col min="16130" max="16130" width="16" style="104" customWidth="1"/>
    <col min="16131" max="16131" width="11.5703125" style="104" customWidth="1"/>
    <col min="16132" max="16132" width="19.7109375" style="104" customWidth="1"/>
    <col min="16133" max="16136" width="14.42578125" style="104" customWidth="1"/>
    <col min="16137" max="16137" width="5.28515625" style="104" customWidth="1"/>
    <col min="16138" max="16384" width="11.42578125" style="104"/>
  </cols>
  <sheetData>
    <row r="1" spans="1:36" s="12" customFormat="1" ht="36.75" customHeight="1" x14ac:dyDescent="0.2">
      <c r="B1" s="855" t="s">
        <v>64</v>
      </c>
      <c r="C1" s="855"/>
      <c r="D1" s="855"/>
      <c r="E1" s="855"/>
      <c r="F1" s="855"/>
      <c r="G1" s="855"/>
      <c r="H1" s="855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36" s="15" customFormat="1" ht="22.15" customHeight="1" thickTop="1" thickBot="1" x14ac:dyDescent="0.25">
      <c r="A3" s="101"/>
      <c r="B3" s="103"/>
      <c r="C3" s="103"/>
      <c r="D3" s="103"/>
      <c r="E3" s="856">
        <v>2013</v>
      </c>
      <c r="F3" s="857"/>
      <c r="G3" s="857"/>
      <c r="H3" s="858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1:36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  <c r="J4" s="101"/>
      <c r="K4" s="101"/>
      <c r="L4" s="101"/>
      <c r="M4" s="101"/>
      <c r="N4" s="101"/>
    </row>
    <row r="5" spans="1:36" ht="89.25" customHeight="1" thickBot="1" x14ac:dyDescent="0.25">
      <c r="B5" s="866"/>
      <c r="C5" s="868"/>
      <c r="D5" s="870"/>
      <c r="E5" s="19" t="s">
        <v>37</v>
      </c>
      <c r="F5" s="17" t="s">
        <v>38</v>
      </c>
      <c r="G5" s="17" t="s">
        <v>39</v>
      </c>
      <c r="H5" s="18" t="s">
        <v>40</v>
      </c>
      <c r="I5" s="125"/>
      <c r="J5" s="872"/>
      <c r="K5" s="873"/>
      <c r="L5" s="873"/>
      <c r="M5" s="874"/>
      <c r="N5" s="874"/>
    </row>
    <row r="6" spans="1:36" ht="13.5" thickTop="1" x14ac:dyDescent="0.2">
      <c r="B6" s="848" t="s">
        <v>41</v>
      </c>
      <c r="C6" s="851" t="s">
        <v>42</v>
      </c>
      <c r="D6" s="20" t="s">
        <v>43</v>
      </c>
      <c r="E6" s="25">
        <v>276570.59999999998</v>
      </c>
      <c r="F6" s="22">
        <v>276570.59999999998</v>
      </c>
      <c r="G6" s="23"/>
      <c r="H6" s="24">
        <v>43731.54</v>
      </c>
      <c r="I6" s="108"/>
    </row>
    <row r="7" spans="1:36" ht="12.75" x14ac:dyDescent="0.2">
      <c r="B7" s="848"/>
      <c r="C7" s="851"/>
      <c r="D7" s="26" t="s">
        <v>44</v>
      </c>
      <c r="E7" s="25">
        <v>59.61</v>
      </c>
      <c r="F7" s="22">
        <v>59.61</v>
      </c>
      <c r="G7" s="28"/>
      <c r="H7" s="29">
        <v>4</v>
      </c>
    </row>
    <row r="8" spans="1:36" ht="12.75" x14ac:dyDescent="0.2">
      <c r="B8" s="848"/>
      <c r="C8" s="851"/>
      <c r="D8" s="26" t="s">
        <v>45</v>
      </c>
      <c r="E8" s="25">
        <v>85444.62</v>
      </c>
      <c r="F8" s="22">
        <v>85444.62</v>
      </c>
      <c r="G8" s="28">
        <v>2160</v>
      </c>
      <c r="H8" s="29">
        <v>163203.93</v>
      </c>
    </row>
    <row r="9" spans="1:36" ht="12.75" x14ac:dyDescent="0.2">
      <c r="B9" s="848"/>
      <c r="C9" s="851"/>
      <c r="D9" s="32" t="s">
        <v>46</v>
      </c>
      <c r="E9" s="35">
        <v>3.03</v>
      </c>
      <c r="F9" s="33">
        <v>3.03</v>
      </c>
      <c r="G9" s="28"/>
      <c r="H9" s="34">
        <v>5.0999999999999997E-2</v>
      </c>
    </row>
    <row r="10" spans="1:36" ht="12.75" x14ac:dyDescent="0.2">
      <c r="B10" s="848"/>
      <c r="C10" s="851"/>
      <c r="D10" s="36" t="s">
        <v>47</v>
      </c>
      <c r="E10" s="40">
        <v>756.09</v>
      </c>
      <c r="F10" s="38">
        <v>756.09</v>
      </c>
      <c r="G10" s="39"/>
      <c r="H10" s="41">
        <v>1.8</v>
      </c>
    </row>
    <row r="11" spans="1:36" ht="12.75" x14ac:dyDescent="0.2">
      <c r="B11" s="848"/>
      <c r="C11" s="852"/>
      <c r="D11" s="109" t="s">
        <v>48</v>
      </c>
      <c r="E11" s="44">
        <f>SUM(E6:E10)</f>
        <v>362833.95</v>
      </c>
      <c r="F11" s="45">
        <f>SUM(F6:F10)</f>
        <v>362833.95</v>
      </c>
      <c r="G11" s="45">
        <f>SUM(G6:G10)</f>
        <v>2160</v>
      </c>
      <c r="H11" s="46">
        <f>SUM(H6:H10)</f>
        <v>206941.321</v>
      </c>
    </row>
    <row r="12" spans="1:36" ht="12.75" x14ac:dyDescent="0.2">
      <c r="B12" s="848"/>
      <c r="C12" s="853" t="s">
        <v>49</v>
      </c>
      <c r="D12" s="110" t="s">
        <v>43</v>
      </c>
      <c r="E12" s="37">
        <v>9077.93</v>
      </c>
      <c r="F12" s="48">
        <v>9077.93</v>
      </c>
      <c r="G12" s="49"/>
      <c r="H12" s="50">
        <v>1228.6199999999999</v>
      </c>
    </row>
    <row r="13" spans="1:36" ht="12.75" x14ac:dyDescent="0.2">
      <c r="B13" s="848"/>
      <c r="C13" s="851"/>
      <c r="D13" s="111" t="s">
        <v>44</v>
      </c>
      <c r="E13" s="27">
        <v>168.38</v>
      </c>
      <c r="F13" s="51">
        <v>168.38</v>
      </c>
      <c r="G13" s="22"/>
      <c r="H13" s="52">
        <v>64.760000000000005</v>
      </c>
    </row>
    <row r="14" spans="1:36" ht="12.75" x14ac:dyDescent="0.2">
      <c r="B14" s="848"/>
      <c r="C14" s="851"/>
      <c r="D14" s="112" t="s">
        <v>45</v>
      </c>
      <c r="E14" s="37">
        <v>12094.15</v>
      </c>
      <c r="F14" s="53">
        <v>12094.15</v>
      </c>
      <c r="G14" s="54"/>
      <c r="H14" s="41">
        <v>1772.55</v>
      </c>
      <c r="I14" s="120"/>
      <c r="J14" s="120"/>
    </row>
    <row r="15" spans="1:36" ht="12.75" x14ac:dyDescent="0.2">
      <c r="B15" s="848"/>
      <c r="C15" s="852"/>
      <c r="D15" s="109" t="s">
        <v>48</v>
      </c>
      <c r="E15" s="44">
        <f>SUM(E12:E14)</f>
        <v>21340.46</v>
      </c>
      <c r="F15" s="45">
        <f>SUM(F12:F14)</f>
        <v>21340.46</v>
      </c>
      <c r="G15" s="45"/>
      <c r="H15" s="55">
        <f>SUM(H12:H14)</f>
        <v>3065.93</v>
      </c>
      <c r="I15" s="120"/>
      <c r="J15" s="120"/>
    </row>
    <row r="16" spans="1:36" ht="12.75" x14ac:dyDescent="0.2">
      <c r="B16" s="849"/>
      <c r="C16" s="853" t="s">
        <v>50</v>
      </c>
      <c r="D16" s="47" t="s">
        <v>43</v>
      </c>
      <c r="E16" s="126">
        <f t="shared" ref="E16:F18" si="0">E6+E12</f>
        <v>285648.52999999997</v>
      </c>
      <c r="F16" s="57">
        <f t="shared" si="0"/>
        <v>285648.52999999997</v>
      </c>
      <c r="G16" s="57"/>
      <c r="H16" s="58">
        <f>H6+H12</f>
        <v>44960.160000000003</v>
      </c>
      <c r="I16" s="120"/>
      <c r="J16" s="120"/>
    </row>
    <row r="17" spans="2:10" ht="12.75" x14ac:dyDescent="0.2">
      <c r="B17" s="849"/>
      <c r="C17" s="851"/>
      <c r="D17" s="26" t="s">
        <v>44</v>
      </c>
      <c r="E17" s="25">
        <f t="shared" si="0"/>
        <v>227.99</v>
      </c>
      <c r="F17" s="22">
        <f t="shared" si="0"/>
        <v>227.99</v>
      </c>
      <c r="G17" s="22"/>
      <c r="H17" s="60">
        <f>H7+H13</f>
        <v>68.760000000000005</v>
      </c>
      <c r="I17" s="120"/>
      <c r="J17" s="120"/>
    </row>
    <row r="18" spans="2:10" ht="12.75" x14ac:dyDescent="0.2">
      <c r="B18" s="849"/>
      <c r="C18" s="851"/>
      <c r="D18" s="26" t="s">
        <v>45</v>
      </c>
      <c r="E18" s="127">
        <f t="shared" si="0"/>
        <v>97538.76999999999</v>
      </c>
      <c r="F18" s="51">
        <f t="shared" si="0"/>
        <v>97538.76999999999</v>
      </c>
      <c r="G18" s="22">
        <f>G8+G14</f>
        <v>2160</v>
      </c>
      <c r="H18" s="60">
        <f>H8+H14</f>
        <v>164976.47999999998</v>
      </c>
      <c r="I18" s="120"/>
      <c r="J18" s="120"/>
    </row>
    <row r="19" spans="2:10" ht="12.75" x14ac:dyDescent="0.2">
      <c r="B19" s="849"/>
      <c r="C19" s="851"/>
      <c r="D19" s="32" t="s">
        <v>46</v>
      </c>
      <c r="E19" s="128">
        <f>E9</f>
        <v>3.03</v>
      </c>
      <c r="F19" s="61">
        <f>F9</f>
        <v>3.03</v>
      </c>
      <c r="G19" s="22"/>
      <c r="H19" s="62">
        <f>H9</f>
        <v>5.0999999999999997E-2</v>
      </c>
      <c r="I19" s="120"/>
      <c r="J19" s="120"/>
    </row>
    <row r="20" spans="2:10" ht="12.75" x14ac:dyDescent="0.2">
      <c r="B20" s="849"/>
      <c r="C20" s="851"/>
      <c r="D20" s="36" t="s">
        <v>47</v>
      </c>
      <c r="E20" s="87">
        <f>E10</f>
        <v>756.09</v>
      </c>
      <c r="F20" s="39">
        <f>F10</f>
        <v>756.09</v>
      </c>
      <c r="G20" s="39"/>
      <c r="H20" s="64">
        <f>H10</f>
        <v>1.8</v>
      </c>
      <c r="I20" s="120"/>
      <c r="J20" s="120"/>
    </row>
    <row r="21" spans="2:10" ht="12.75" x14ac:dyDescent="0.2">
      <c r="B21" s="850"/>
      <c r="C21" s="852"/>
      <c r="D21" s="65" t="s">
        <v>48</v>
      </c>
      <c r="E21" s="69">
        <f>E11+E15</f>
        <v>384174.41000000003</v>
      </c>
      <c r="F21" s="67">
        <f>F11+F15</f>
        <v>384174.41000000003</v>
      </c>
      <c r="G21" s="67">
        <f>G11+G15</f>
        <v>2160</v>
      </c>
      <c r="H21" s="68">
        <f>H11+H15</f>
        <v>210007.25099999999</v>
      </c>
      <c r="I21" s="129"/>
      <c r="J21" s="120"/>
    </row>
    <row r="22" spans="2:10" ht="12.75" x14ac:dyDescent="0.2">
      <c r="B22" s="854" t="s">
        <v>51</v>
      </c>
      <c r="C22" s="853" t="s">
        <v>52</v>
      </c>
      <c r="D22" s="47" t="s">
        <v>43</v>
      </c>
      <c r="E22" s="71">
        <v>47686.19</v>
      </c>
      <c r="F22" s="71">
        <v>46765.38</v>
      </c>
      <c r="G22" s="72">
        <v>1288.94</v>
      </c>
      <c r="H22" s="73">
        <v>16303.04</v>
      </c>
      <c r="I22" s="120"/>
      <c r="J22" s="120"/>
    </row>
    <row r="23" spans="2:10" ht="12.75" x14ac:dyDescent="0.2">
      <c r="B23" s="848"/>
      <c r="C23" s="851"/>
      <c r="D23" s="36" t="s">
        <v>44</v>
      </c>
      <c r="E23" s="53">
        <v>26.8</v>
      </c>
      <c r="F23" s="53">
        <v>26.8</v>
      </c>
      <c r="G23" s="39"/>
      <c r="H23" s="41">
        <v>1.1000000000000001</v>
      </c>
      <c r="I23" s="120"/>
      <c r="J23" s="120"/>
    </row>
    <row r="24" spans="2:10" ht="13.5" thickBot="1" x14ac:dyDescent="0.25">
      <c r="B24" s="848"/>
      <c r="C24" s="851"/>
      <c r="D24" s="114" t="s">
        <v>48</v>
      </c>
      <c r="E24" s="75">
        <f>SUM(E22:E23)</f>
        <v>47712.990000000005</v>
      </c>
      <c r="F24" s="76">
        <f>SUM(F22:F23)</f>
        <v>46792.18</v>
      </c>
      <c r="G24" s="76">
        <f>SUM(G22:G23)</f>
        <v>1288.94</v>
      </c>
      <c r="H24" s="77">
        <f>SUM(H22:H23)</f>
        <v>16304.140000000001</v>
      </c>
      <c r="I24" s="120"/>
      <c r="J24" s="120"/>
    </row>
    <row r="25" spans="2:10" ht="14.25" customHeight="1" thickTop="1" x14ac:dyDescent="0.2">
      <c r="B25" s="838" t="s">
        <v>53</v>
      </c>
      <c r="C25" s="839"/>
      <c r="D25" s="78" t="s">
        <v>43</v>
      </c>
      <c r="E25" s="83">
        <f>E16+E22</f>
        <v>333334.71999999997</v>
      </c>
      <c r="F25" s="80">
        <f>F16+F22</f>
        <v>332413.90999999997</v>
      </c>
      <c r="G25" s="80">
        <f>G16+G22</f>
        <v>1288.94</v>
      </c>
      <c r="H25" s="81">
        <f>H16+H22</f>
        <v>61263.200000000004</v>
      </c>
      <c r="I25" s="120"/>
      <c r="J25" s="120"/>
    </row>
    <row r="26" spans="2:10" ht="12.75" x14ac:dyDescent="0.2">
      <c r="B26" s="840"/>
      <c r="C26" s="841"/>
      <c r="D26" s="84" t="s">
        <v>44</v>
      </c>
      <c r="E26" s="25">
        <f>E17+E23</f>
        <v>254.79000000000002</v>
      </c>
      <c r="F26" s="22">
        <f>F17+F23</f>
        <v>254.79000000000002</v>
      </c>
      <c r="G26" s="22"/>
      <c r="H26" s="60">
        <f>H17+H23</f>
        <v>69.86</v>
      </c>
      <c r="I26" s="120"/>
      <c r="J26" s="120"/>
    </row>
    <row r="27" spans="2:10" ht="12.75" x14ac:dyDescent="0.2">
      <c r="B27" s="840"/>
      <c r="C27" s="841"/>
      <c r="D27" s="84" t="s">
        <v>45</v>
      </c>
      <c r="E27" s="35">
        <f t="shared" ref="E27:F29" si="1">E18</f>
        <v>97538.76999999999</v>
      </c>
      <c r="F27" s="33">
        <f t="shared" si="1"/>
        <v>97538.76999999999</v>
      </c>
      <c r="G27" s="22">
        <f>G18</f>
        <v>2160</v>
      </c>
      <c r="H27" s="60">
        <f>H18</f>
        <v>164976.47999999998</v>
      </c>
    </row>
    <row r="28" spans="2:10" ht="12.75" x14ac:dyDescent="0.2">
      <c r="B28" s="840"/>
      <c r="C28" s="841"/>
      <c r="D28" s="115" t="s">
        <v>46</v>
      </c>
      <c r="E28" s="116">
        <f t="shared" si="1"/>
        <v>3.03</v>
      </c>
      <c r="F28" s="85">
        <f t="shared" si="1"/>
        <v>3.03</v>
      </c>
      <c r="G28" s="33"/>
      <c r="H28" s="86">
        <f>H19</f>
        <v>5.0999999999999997E-2</v>
      </c>
    </row>
    <row r="29" spans="2:10" ht="12.75" x14ac:dyDescent="0.2">
      <c r="B29" s="840"/>
      <c r="C29" s="841"/>
      <c r="D29" s="117" t="s">
        <v>47</v>
      </c>
      <c r="E29" s="35">
        <f t="shared" si="1"/>
        <v>756.09</v>
      </c>
      <c r="F29" s="33">
        <f t="shared" si="1"/>
        <v>756.09</v>
      </c>
      <c r="G29" s="90"/>
      <c r="H29" s="91">
        <f>H20</f>
        <v>1.8</v>
      </c>
    </row>
    <row r="30" spans="2:10" ht="14.25" customHeight="1" thickBot="1" x14ac:dyDescent="0.25">
      <c r="B30" s="842"/>
      <c r="C30" s="843"/>
      <c r="D30" s="118" t="s">
        <v>50</v>
      </c>
      <c r="E30" s="119">
        <f>SUM(E25:E29)</f>
        <v>431887.39999999997</v>
      </c>
      <c r="F30" s="94">
        <f>SUM(F25:F29)</f>
        <v>430966.59</v>
      </c>
      <c r="G30" s="94">
        <f>SUM(G25:G29)</f>
        <v>3448.94</v>
      </c>
      <c r="H30" s="95">
        <f>SUM(H25:H29)</f>
        <v>226311.39099999997</v>
      </c>
    </row>
    <row r="31" spans="2:10" ht="21" customHeight="1" thickTop="1" x14ac:dyDescent="0.2">
      <c r="B31" s="101"/>
      <c r="C31" s="101"/>
      <c r="D31" s="101"/>
      <c r="E31" s="101"/>
      <c r="F31" s="101"/>
      <c r="G31" s="101"/>
      <c r="H31" s="101"/>
    </row>
    <row r="32" spans="2:10" ht="12.75" x14ac:dyDescent="0.2">
      <c r="B32" s="120" t="s">
        <v>54</v>
      </c>
      <c r="C32" s="101"/>
      <c r="D32" s="101"/>
      <c r="E32" s="101"/>
      <c r="F32" s="121"/>
      <c r="G32" s="101"/>
      <c r="H32" s="101"/>
    </row>
    <row r="33" spans="2:8" ht="15" customHeight="1" x14ac:dyDescent="0.2">
      <c r="B33" s="130" t="s">
        <v>55</v>
      </c>
      <c r="C33" s="101"/>
      <c r="D33" s="101"/>
      <c r="E33" s="101"/>
      <c r="F33" s="121"/>
      <c r="G33" s="101"/>
      <c r="H33" s="101"/>
    </row>
    <row r="34" spans="2:8" ht="12.75" x14ac:dyDescent="0.2">
      <c r="B34" s="130" t="s">
        <v>62</v>
      </c>
      <c r="C34" s="101"/>
      <c r="D34" s="101"/>
      <c r="E34" s="101"/>
      <c r="F34" s="121"/>
      <c r="G34" s="101"/>
      <c r="H34" s="101"/>
    </row>
    <row r="35" spans="2:8" ht="12.75" x14ac:dyDescent="0.2">
      <c r="B35" s="130" t="s">
        <v>57</v>
      </c>
      <c r="C35" s="101"/>
      <c r="D35" s="101"/>
      <c r="E35" s="121"/>
      <c r="F35" s="121"/>
      <c r="G35" s="101"/>
      <c r="H35" s="101"/>
    </row>
    <row r="36" spans="2:8" ht="12.75" x14ac:dyDescent="0.2">
      <c r="B36" s="130" t="s">
        <v>58</v>
      </c>
      <c r="C36" s="101"/>
      <c r="D36" s="101"/>
      <c r="E36" s="101"/>
      <c r="F36" s="121"/>
      <c r="G36" s="101"/>
      <c r="H36" s="101"/>
    </row>
    <row r="37" spans="2:8" ht="12.75" x14ac:dyDescent="0.2">
      <c r="B37" s="130" t="s">
        <v>59</v>
      </c>
      <c r="C37" s="101"/>
      <c r="D37" s="101"/>
      <c r="E37" s="101"/>
      <c r="F37" s="101"/>
      <c r="G37" s="123"/>
      <c r="H37" s="101"/>
    </row>
    <row r="38" spans="2:8" ht="12.75" x14ac:dyDescent="0.2">
      <c r="B38" s="130" t="s">
        <v>60</v>
      </c>
      <c r="C38" s="101"/>
      <c r="D38" s="101"/>
      <c r="E38" s="101"/>
      <c r="F38" s="101"/>
      <c r="G38" s="124"/>
      <c r="H38" s="101"/>
    </row>
  </sheetData>
  <mergeCells count="15">
    <mergeCell ref="B1:H1"/>
    <mergeCell ref="E3:H3"/>
    <mergeCell ref="B4:B5"/>
    <mergeCell ref="C4:C5"/>
    <mergeCell ref="D4:D5"/>
    <mergeCell ref="E4:F4"/>
    <mergeCell ref="G4:H4"/>
    <mergeCell ref="B25:C30"/>
    <mergeCell ref="J5:N5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1200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104" customWidth="1"/>
    <col min="10" max="256" width="11.42578125" style="104"/>
    <col min="257" max="257" width="5.140625" style="104" customWidth="1"/>
    <col min="258" max="258" width="16" style="104" customWidth="1"/>
    <col min="259" max="259" width="11.5703125" style="104" customWidth="1"/>
    <col min="260" max="260" width="19.7109375" style="104" customWidth="1"/>
    <col min="261" max="264" width="14.42578125" style="104" customWidth="1"/>
    <col min="265" max="265" width="5.28515625" style="104" customWidth="1"/>
    <col min="266" max="512" width="11.42578125" style="104"/>
    <col min="513" max="513" width="5.140625" style="104" customWidth="1"/>
    <col min="514" max="514" width="16" style="104" customWidth="1"/>
    <col min="515" max="515" width="11.5703125" style="104" customWidth="1"/>
    <col min="516" max="516" width="19.7109375" style="104" customWidth="1"/>
    <col min="517" max="520" width="14.42578125" style="104" customWidth="1"/>
    <col min="521" max="521" width="5.28515625" style="104" customWidth="1"/>
    <col min="522" max="768" width="11.42578125" style="104"/>
    <col min="769" max="769" width="5.140625" style="104" customWidth="1"/>
    <col min="770" max="770" width="16" style="104" customWidth="1"/>
    <col min="771" max="771" width="11.5703125" style="104" customWidth="1"/>
    <col min="772" max="772" width="19.7109375" style="104" customWidth="1"/>
    <col min="773" max="776" width="14.42578125" style="104" customWidth="1"/>
    <col min="777" max="777" width="5.28515625" style="104" customWidth="1"/>
    <col min="778" max="1024" width="11.42578125" style="104"/>
    <col min="1025" max="1025" width="5.140625" style="104" customWidth="1"/>
    <col min="1026" max="1026" width="16" style="104" customWidth="1"/>
    <col min="1027" max="1027" width="11.5703125" style="104" customWidth="1"/>
    <col min="1028" max="1028" width="19.7109375" style="104" customWidth="1"/>
    <col min="1029" max="1032" width="14.42578125" style="104" customWidth="1"/>
    <col min="1033" max="1033" width="5.28515625" style="104" customWidth="1"/>
    <col min="1034" max="1280" width="11.42578125" style="104"/>
    <col min="1281" max="1281" width="5.140625" style="104" customWidth="1"/>
    <col min="1282" max="1282" width="16" style="104" customWidth="1"/>
    <col min="1283" max="1283" width="11.5703125" style="104" customWidth="1"/>
    <col min="1284" max="1284" width="19.7109375" style="104" customWidth="1"/>
    <col min="1285" max="1288" width="14.42578125" style="104" customWidth="1"/>
    <col min="1289" max="1289" width="5.28515625" style="104" customWidth="1"/>
    <col min="1290" max="1536" width="11.42578125" style="104"/>
    <col min="1537" max="1537" width="5.140625" style="104" customWidth="1"/>
    <col min="1538" max="1538" width="16" style="104" customWidth="1"/>
    <col min="1539" max="1539" width="11.5703125" style="104" customWidth="1"/>
    <col min="1540" max="1540" width="19.7109375" style="104" customWidth="1"/>
    <col min="1541" max="1544" width="14.42578125" style="104" customWidth="1"/>
    <col min="1545" max="1545" width="5.28515625" style="104" customWidth="1"/>
    <col min="1546" max="1792" width="11.42578125" style="104"/>
    <col min="1793" max="1793" width="5.140625" style="104" customWidth="1"/>
    <col min="1794" max="1794" width="16" style="104" customWidth="1"/>
    <col min="1795" max="1795" width="11.5703125" style="104" customWidth="1"/>
    <col min="1796" max="1796" width="19.7109375" style="104" customWidth="1"/>
    <col min="1797" max="1800" width="14.42578125" style="104" customWidth="1"/>
    <col min="1801" max="1801" width="5.28515625" style="104" customWidth="1"/>
    <col min="1802" max="2048" width="11.42578125" style="104"/>
    <col min="2049" max="2049" width="5.140625" style="104" customWidth="1"/>
    <col min="2050" max="2050" width="16" style="104" customWidth="1"/>
    <col min="2051" max="2051" width="11.5703125" style="104" customWidth="1"/>
    <col min="2052" max="2052" width="19.7109375" style="104" customWidth="1"/>
    <col min="2053" max="2056" width="14.42578125" style="104" customWidth="1"/>
    <col min="2057" max="2057" width="5.28515625" style="104" customWidth="1"/>
    <col min="2058" max="2304" width="11.42578125" style="104"/>
    <col min="2305" max="2305" width="5.140625" style="104" customWidth="1"/>
    <col min="2306" max="2306" width="16" style="104" customWidth="1"/>
    <col min="2307" max="2307" width="11.5703125" style="104" customWidth="1"/>
    <col min="2308" max="2308" width="19.7109375" style="104" customWidth="1"/>
    <col min="2309" max="2312" width="14.42578125" style="104" customWidth="1"/>
    <col min="2313" max="2313" width="5.28515625" style="104" customWidth="1"/>
    <col min="2314" max="2560" width="11.42578125" style="104"/>
    <col min="2561" max="2561" width="5.140625" style="104" customWidth="1"/>
    <col min="2562" max="2562" width="16" style="104" customWidth="1"/>
    <col min="2563" max="2563" width="11.5703125" style="104" customWidth="1"/>
    <col min="2564" max="2564" width="19.7109375" style="104" customWidth="1"/>
    <col min="2565" max="2568" width="14.42578125" style="104" customWidth="1"/>
    <col min="2569" max="2569" width="5.28515625" style="104" customWidth="1"/>
    <col min="2570" max="2816" width="11.42578125" style="104"/>
    <col min="2817" max="2817" width="5.140625" style="104" customWidth="1"/>
    <col min="2818" max="2818" width="16" style="104" customWidth="1"/>
    <col min="2819" max="2819" width="11.5703125" style="104" customWidth="1"/>
    <col min="2820" max="2820" width="19.7109375" style="104" customWidth="1"/>
    <col min="2821" max="2824" width="14.42578125" style="104" customWidth="1"/>
    <col min="2825" max="2825" width="5.28515625" style="104" customWidth="1"/>
    <col min="2826" max="3072" width="11.42578125" style="104"/>
    <col min="3073" max="3073" width="5.140625" style="104" customWidth="1"/>
    <col min="3074" max="3074" width="16" style="104" customWidth="1"/>
    <col min="3075" max="3075" width="11.5703125" style="104" customWidth="1"/>
    <col min="3076" max="3076" width="19.7109375" style="104" customWidth="1"/>
    <col min="3077" max="3080" width="14.42578125" style="104" customWidth="1"/>
    <col min="3081" max="3081" width="5.28515625" style="104" customWidth="1"/>
    <col min="3082" max="3328" width="11.42578125" style="104"/>
    <col min="3329" max="3329" width="5.140625" style="104" customWidth="1"/>
    <col min="3330" max="3330" width="16" style="104" customWidth="1"/>
    <col min="3331" max="3331" width="11.5703125" style="104" customWidth="1"/>
    <col min="3332" max="3332" width="19.7109375" style="104" customWidth="1"/>
    <col min="3333" max="3336" width="14.42578125" style="104" customWidth="1"/>
    <col min="3337" max="3337" width="5.28515625" style="104" customWidth="1"/>
    <col min="3338" max="3584" width="11.42578125" style="104"/>
    <col min="3585" max="3585" width="5.140625" style="104" customWidth="1"/>
    <col min="3586" max="3586" width="16" style="104" customWidth="1"/>
    <col min="3587" max="3587" width="11.5703125" style="104" customWidth="1"/>
    <col min="3588" max="3588" width="19.7109375" style="104" customWidth="1"/>
    <col min="3589" max="3592" width="14.42578125" style="104" customWidth="1"/>
    <col min="3593" max="3593" width="5.28515625" style="104" customWidth="1"/>
    <col min="3594" max="3840" width="11.42578125" style="104"/>
    <col min="3841" max="3841" width="5.140625" style="104" customWidth="1"/>
    <col min="3842" max="3842" width="16" style="104" customWidth="1"/>
    <col min="3843" max="3843" width="11.5703125" style="104" customWidth="1"/>
    <col min="3844" max="3844" width="19.7109375" style="104" customWidth="1"/>
    <col min="3845" max="3848" width="14.42578125" style="104" customWidth="1"/>
    <col min="3849" max="3849" width="5.28515625" style="104" customWidth="1"/>
    <col min="3850" max="4096" width="11.42578125" style="104"/>
    <col min="4097" max="4097" width="5.140625" style="104" customWidth="1"/>
    <col min="4098" max="4098" width="16" style="104" customWidth="1"/>
    <col min="4099" max="4099" width="11.5703125" style="104" customWidth="1"/>
    <col min="4100" max="4100" width="19.7109375" style="104" customWidth="1"/>
    <col min="4101" max="4104" width="14.42578125" style="104" customWidth="1"/>
    <col min="4105" max="4105" width="5.28515625" style="104" customWidth="1"/>
    <col min="4106" max="4352" width="11.42578125" style="104"/>
    <col min="4353" max="4353" width="5.140625" style="104" customWidth="1"/>
    <col min="4354" max="4354" width="16" style="104" customWidth="1"/>
    <col min="4355" max="4355" width="11.5703125" style="104" customWidth="1"/>
    <col min="4356" max="4356" width="19.7109375" style="104" customWidth="1"/>
    <col min="4357" max="4360" width="14.42578125" style="104" customWidth="1"/>
    <col min="4361" max="4361" width="5.28515625" style="104" customWidth="1"/>
    <col min="4362" max="4608" width="11.42578125" style="104"/>
    <col min="4609" max="4609" width="5.140625" style="104" customWidth="1"/>
    <col min="4610" max="4610" width="16" style="104" customWidth="1"/>
    <col min="4611" max="4611" width="11.5703125" style="104" customWidth="1"/>
    <col min="4612" max="4612" width="19.7109375" style="104" customWidth="1"/>
    <col min="4613" max="4616" width="14.42578125" style="104" customWidth="1"/>
    <col min="4617" max="4617" width="5.28515625" style="104" customWidth="1"/>
    <col min="4618" max="4864" width="11.42578125" style="104"/>
    <col min="4865" max="4865" width="5.140625" style="104" customWidth="1"/>
    <col min="4866" max="4866" width="16" style="104" customWidth="1"/>
    <col min="4867" max="4867" width="11.5703125" style="104" customWidth="1"/>
    <col min="4868" max="4868" width="19.7109375" style="104" customWidth="1"/>
    <col min="4869" max="4872" width="14.42578125" style="104" customWidth="1"/>
    <col min="4873" max="4873" width="5.28515625" style="104" customWidth="1"/>
    <col min="4874" max="5120" width="11.42578125" style="104"/>
    <col min="5121" max="5121" width="5.140625" style="104" customWidth="1"/>
    <col min="5122" max="5122" width="16" style="104" customWidth="1"/>
    <col min="5123" max="5123" width="11.5703125" style="104" customWidth="1"/>
    <col min="5124" max="5124" width="19.7109375" style="104" customWidth="1"/>
    <col min="5125" max="5128" width="14.42578125" style="104" customWidth="1"/>
    <col min="5129" max="5129" width="5.28515625" style="104" customWidth="1"/>
    <col min="5130" max="5376" width="11.42578125" style="104"/>
    <col min="5377" max="5377" width="5.140625" style="104" customWidth="1"/>
    <col min="5378" max="5378" width="16" style="104" customWidth="1"/>
    <col min="5379" max="5379" width="11.5703125" style="104" customWidth="1"/>
    <col min="5380" max="5380" width="19.7109375" style="104" customWidth="1"/>
    <col min="5381" max="5384" width="14.42578125" style="104" customWidth="1"/>
    <col min="5385" max="5385" width="5.28515625" style="104" customWidth="1"/>
    <col min="5386" max="5632" width="11.42578125" style="104"/>
    <col min="5633" max="5633" width="5.140625" style="104" customWidth="1"/>
    <col min="5634" max="5634" width="16" style="104" customWidth="1"/>
    <col min="5635" max="5635" width="11.5703125" style="104" customWidth="1"/>
    <col min="5636" max="5636" width="19.7109375" style="104" customWidth="1"/>
    <col min="5637" max="5640" width="14.42578125" style="104" customWidth="1"/>
    <col min="5641" max="5641" width="5.28515625" style="104" customWidth="1"/>
    <col min="5642" max="5888" width="11.42578125" style="104"/>
    <col min="5889" max="5889" width="5.140625" style="104" customWidth="1"/>
    <col min="5890" max="5890" width="16" style="104" customWidth="1"/>
    <col min="5891" max="5891" width="11.5703125" style="104" customWidth="1"/>
    <col min="5892" max="5892" width="19.7109375" style="104" customWidth="1"/>
    <col min="5893" max="5896" width="14.42578125" style="104" customWidth="1"/>
    <col min="5897" max="5897" width="5.28515625" style="104" customWidth="1"/>
    <col min="5898" max="6144" width="11.42578125" style="104"/>
    <col min="6145" max="6145" width="5.140625" style="104" customWidth="1"/>
    <col min="6146" max="6146" width="16" style="104" customWidth="1"/>
    <col min="6147" max="6147" width="11.5703125" style="104" customWidth="1"/>
    <col min="6148" max="6148" width="19.7109375" style="104" customWidth="1"/>
    <col min="6149" max="6152" width="14.42578125" style="104" customWidth="1"/>
    <col min="6153" max="6153" width="5.28515625" style="104" customWidth="1"/>
    <col min="6154" max="6400" width="11.42578125" style="104"/>
    <col min="6401" max="6401" width="5.140625" style="104" customWidth="1"/>
    <col min="6402" max="6402" width="16" style="104" customWidth="1"/>
    <col min="6403" max="6403" width="11.5703125" style="104" customWidth="1"/>
    <col min="6404" max="6404" width="19.7109375" style="104" customWidth="1"/>
    <col min="6405" max="6408" width="14.42578125" style="104" customWidth="1"/>
    <col min="6409" max="6409" width="5.28515625" style="104" customWidth="1"/>
    <col min="6410" max="6656" width="11.42578125" style="104"/>
    <col min="6657" max="6657" width="5.140625" style="104" customWidth="1"/>
    <col min="6658" max="6658" width="16" style="104" customWidth="1"/>
    <col min="6659" max="6659" width="11.5703125" style="104" customWidth="1"/>
    <col min="6660" max="6660" width="19.7109375" style="104" customWidth="1"/>
    <col min="6661" max="6664" width="14.42578125" style="104" customWidth="1"/>
    <col min="6665" max="6665" width="5.28515625" style="104" customWidth="1"/>
    <col min="6666" max="6912" width="11.42578125" style="104"/>
    <col min="6913" max="6913" width="5.140625" style="104" customWidth="1"/>
    <col min="6914" max="6914" width="16" style="104" customWidth="1"/>
    <col min="6915" max="6915" width="11.5703125" style="104" customWidth="1"/>
    <col min="6916" max="6916" width="19.7109375" style="104" customWidth="1"/>
    <col min="6917" max="6920" width="14.42578125" style="104" customWidth="1"/>
    <col min="6921" max="6921" width="5.28515625" style="104" customWidth="1"/>
    <col min="6922" max="7168" width="11.42578125" style="104"/>
    <col min="7169" max="7169" width="5.140625" style="104" customWidth="1"/>
    <col min="7170" max="7170" width="16" style="104" customWidth="1"/>
    <col min="7171" max="7171" width="11.5703125" style="104" customWidth="1"/>
    <col min="7172" max="7172" width="19.7109375" style="104" customWidth="1"/>
    <col min="7173" max="7176" width="14.42578125" style="104" customWidth="1"/>
    <col min="7177" max="7177" width="5.28515625" style="104" customWidth="1"/>
    <col min="7178" max="7424" width="11.42578125" style="104"/>
    <col min="7425" max="7425" width="5.140625" style="104" customWidth="1"/>
    <col min="7426" max="7426" width="16" style="104" customWidth="1"/>
    <col min="7427" max="7427" width="11.5703125" style="104" customWidth="1"/>
    <col min="7428" max="7428" width="19.7109375" style="104" customWidth="1"/>
    <col min="7429" max="7432" width="14.42578125" style="104" customWidth="1"/>
    <col min="7433" max="7433" width="5.28515625" style="104" customWidth="1"/>
    <col min="7434" max="7680" width="11.42578125" style="104"/>
    <col min="7681" max="7681" width="5.140625" style="104" customWidth="1"/>
    <col min="7682" max="7682" width="16" style="104" customWidth="1"/>
    <col min="7683" max="7683" width="11.5703125" style="104" customWidth="1"/>
    <col min="7684" max="7684" width="19.7109375" style="104" customWidth="1"/>
    <col min="7685" max="7688" width="14.42578125" style="104" customWidth="1"/>
    <col min="7689" max="7689" width="5.28515625" style="104" customWidth="1"/>
    <col min="7690" max="7936" width="11.42578125" style="104"/>
    <col min="7937" max="7937" width="5.140625" style="104" customWidth="1"/>
    <col min="7938" max="7938" width="16" style="104" customWidth="1"/>
    <col min="7939" max="7939" width="11.5703125" style="104" customWidth="1"/>
    <col min="7940" max="7940" width="19.7109375" style="104" customWidth="1"/>
    <col min="7941" max="7944" width="14.42578125" style="104" customWidth="1"/>
    <col min="7945" max="7945" width="5.28515625" style="104" customWidth="1"/>
    <col min="7946" max="8192" width="11.42578125" style="104"/>
    <col min="8193" max="8193" width="5.140625" style="104" customWidth="1"/>
    <col min="8194" max="8194" width="16" style="104" customWidth="1"/>
    <col min="8195" max="8195" width="11.5703125" style="104" customWidth="1"/>
    <col min="8196" max="8196" width="19.7109375" style="104" customWidth="1"/>
    <col min="8197" max="8200" width="14.42578125" style="104" customWidth="1"/>
    <col min="8201" max="8201" width="5.28515625" style="104" customWidth="1"/>
    <col min="8202" max="8448" width="11.42578125" style="104"/>
    <col min="8449" max="8449" width="5.140625" style="104" customWidth="1"/>
    <col min="8450" max="8450" width="16" style="104" customWidth="1"/>
    <col min="8451" max="8451" width="11.5703125" style="104" customWidth="1"/>
    <col min="8452" max="8452" width="19.7109375" style="104" customWidth="1"/>
    <col min="8453" max="8456" width="14.42578125" style="104" customWidth="1"/>
    <col min="8457" max="8457" width="5.28515625" style="104" customWidth="1"/>
    <col min="8458" max="8704" width="11.42578125" style="104"/>
    <col min="8705" max="8705" width="5.140625" style="104" customWidth="1"/>
    <col min="8706" max="8706" width="16" style="104" customWidth="1"/>
    <col min="8707" max="8707" width="11.5703125" style="104" customWidth="1"/>
    <col min="8708" max="8708" width="19.7109375" style="104" customWidth="1"/>
    <col min="8709" max="8712" width="14.42578125" style="104" customWidth="1"/>
    <col min="8713" max="8713" width="5.28515625" style="104" customWidth="1"/>
    <col min="8714" max="8960" width="11.42578125" style="104"/>
    <col min="8961" max="8961" width="5.140625" style="104" customWidth="1"/>
    <col min="8962" max="8962" width="16" style="104" customWidth="1"/>
    <col min="8963" max="8963" width="11.5703125" style="104" customWidth="1"/>
    <col min="8964" max="8964" width="19.7109375" style="104" customWidth="1"/>
    <col min="8965" max="8968" width="14.42578125" style="104" customWidth="1"/>
    <col min="8969" max="8969" width="5.28515625" style="104" customWidth="1"/>
    <col min="8970" max="9216" width="11.42578125" style="104"/>
    <col min="9217" max="9217" width="5.140625" style="104" customWidth="1"/>
    <col min="9218" max="9218" width="16" style="104" customWidth="1"/>
    <col min="9219" max="9219" width="11.5703125" style="104" customWidth="1"/>
    <col min="9220" max="9220" width="19.7109375" style="104" customWidth="1"/>
    <col min="9221" max="9224" width="14.42578125" style="104" customWidth="1"/>
    <col min="9225" max="9225" width="5.28515625" style="104" customWidth="1"/>
    <col min="9226" max="9472" width="11.42578125" style="104"/>
    <col min="9473" max="9473" width="5.140625" style="104" customWidth="1"/>
    <col min="9474" max="9474" width="16" style="104" customWidth="1"/>
    <col min="9475" max="9475" width="11.5703125" style="104" customWidth="1"/>
    <col min="9476" max="9476" width="19.7109375" style="104" customWidth="1"/>
    <col min="9477" max="9480" width="14.42578125" style="104" customWidth="1"/>
    <col min="9481" max="9481" width="5.28515625" style="104" customWidth="1"/>
    <col min="9482" max="9728" width="11.42578125" style="104"/>
    <col min="9729" max="9729" width="5.140625" style="104" customWidth="1"/>
    <col min="9730" max="9730" width="16" style="104" customWidth="1"/>
    <col min="9731" max="9731" width="11.5703125" style="104" customWidth="1"/>
    <col min="9732" max="9732" width="19.7109375" style="104" customWidth="1"/>
    <col min="9733" max="9736" width="14.42578125" style="104" customWidth="1"/>
    <col min="9737" max="9737" width="5.28515625" style="104" customWidth="1"/>
    <col min="9738" max="9984" width="11.42578125" style="104"/>
    <col min="9985" max="9985" width="5.140625" style="104" customWidth="1"/>
    <col min="9986" max="9986" width="16" style="104" customWidth="1"/>
    <col min="9987" max="9987" width="11.5703125" style="104" customWidth="1"/>
    <col min="9988" max="9988" width="19.7109375" style="104" customWidth="1"/>
    <col min="9989" max="9992" width="14.42578125" style="104" customWidth="1"/>
    <col min="9993" max="9993" width="5.28515625" style="104" customWidth="1"/>
    <col min="9994" max="10240" width="11.42578125" style="104"/>
    <col min="10241" max="10241" width="5.140625" style="104" customWidth="1"/>
    <col min="10242" max="10242" width="16" style="104" customWidth="1"/>
    <col min="10243" max="10243" width="11.5703125" style="104" customWidth="1"/>
    <col min="10244" max="10244" width="19.7109375" style="104" customWidth="1"/>
    <col min="10245" max="10248" width="14.42578125" style="104" customWidth="1"/>
    <col min="10249" max="10249" width="5.28515625" style="104" customWidth="1"/>
    <col min="10250" max="10496" width="11.42578125" style="104"/>
    <col min="10497" max="10497" width="5.140625" style="104" customWidth="1"/>
    <col min="10498" max="10498" width="16" style="104" customWidth="1"/>
    <col min="10499" max="10499" width="11.5703125" style="104" customWidth="1"/>
    <col min="10500" max="10500" width="19.7109375" style="104" customWidth="1"/>
    <col min="10501" max="10504" width="14.42578125" style="104" customWidth="1"/>
    <col min="10505" max="10505" width="5.28515625" style="104" customWidth="1"/>
    <col min="10506" max="10752" width="11.42578125" style="104"/>
    <col min="10753" max="10753" width="5.140625" style="104" customWidth="1"/>
    <col min="10754" max="10754" width="16" style="104" customWidth="1"/>
    <col min="10755" max="10755" width="11.5703125" style="104" customWidth="1"/>
    <col min="10756" max="10756" width="19.7109375" style="104" customWidth="1"/>
    <col min="10757" max="10760" width="14.42578125" style="104" customWidth="1"/>
    <col min="10761" max="10761" width="5.28515625" style="104" customWidth="1"/>
    <col min="10762" max="11008" width="11.42578125" style="104"/>
    <col min="11009" max="11009" width="5.140625" style="104" customWidth="1"/>
    <col min="11010" max="11010" width="16" style="104" customWidth="1"/>
    <col min="11011" max="11011" width="11.5703125" style="104" customWidth="1"/>
    <col min="11012" max="11012" width="19.7109375" style="104" customWidth="1"/>
    <col min="11013" max="11016" width="14.42578125" style="104" customWidth="1"/>
    <col min="11017" max="11017" width="5.28515625" style="104" customWidth="1"/>
    <col min="11018" max="11264" width="11.42578125" style="104"/>
    <col min="11265" max="11265" width="5.140625" style="104" customWidth="1"/>
    <col min="11266" max="11266" width="16" style="104" customWidth="1"/>
    <col min="11267" max="11267" width="11.5703125" style="104" customWidth="1"/>
    <col min="11268" max="11268" width="19.7109375" style="104" customWidth="1"/>
    <col min="11269" max="11272" width="14.42578125" style="104" customWidth="1"/>
    <col min="11273" max="11273" width="5.28515625" style="104" customWidth="1"/>
    <col min="11274" max="11520" width="11.42578125" style="104"/>
    <col min="11521" max="11521" width="5.140625" style="104" customWidth="1"/>
    <col min="11522" max="11522" width="16" style="104" customWidth="1"/>
    <col min="11523" max="11523" width="11.5703125" style="104" customWidth="1"/>
    <col min="11524" max="11524" width="19.7109375" style="104" customWidth="1"/>
    <col min="11525" max="11528" width="14.42578125" style="104" customWidth="1"/>
    <col min="11529" max="11529" width="5.28515625" style="104" customWidth="1"/>
    <col min="11530" max="11776" width="11.42578125" style="104"/>
    <col min="11777" max="11777" width="5.140625" style="104" customWidth="1"/>
    <col min="11778" max="11778" width="16" style="104" customWidth="1"/>
    <col min="11779" max="11779" width="11.5703125" style="104" customWidth="1"/>
    <col min="11780" max="11780" width="19.7109375" style="104" customWidth="1"/>
    <col min="11781" max="11784" width="14.42578125" style="104" customWidth="1"/>
    <col min="11785" max="11785" width="5.28515625" style="104" customWidth="1"/>
    <col min="11786" max="12032" width="11.42578125" style="104"/>
    <col min="12033" max="12033" width="5.140625" style="104" customWidth="1"/>
    <col min="12034" max="12034" width="16" style="104" customWidth="1"/>
    <col min="12035" max="12035" width="11.5703125" style="104" customWidth="1"/>
    <col min="12036" max="12036" width="19.7109375" style="104" customWidth="1"/>
    <col min="12037" max="12040" width="14.42578125" style="104" customWidth="1"/>
    <col min="12041" max="12041" width="5.28515625" style="104" customWidth="1"/>
    <col min="12042" max="12288" width="11.42578125" style="104"/>
    <col min="12289" max="12289" width="5.140625" style="104" customWidth="1"/>
    <col min="12290" max="12290" width="16" style="104" customWidth="1"/>
    <col min="12291" max="12291" width="11.5703125" style="104" customWidth="1"/>
    <col min="12292" max="12292" width="19.7109375" style="104" customWidth="1"/>
    <col min="12293" max="12296" width="14.42578125" style="104" customWidth="1"/>
    <col min="12297" max="12297" width="5.28515625" style="104" customWidth="1"/>
    <col min="12298" max="12544" width="11.42578125" style="104"/>
    <col min="12545" max="12545" width="5.140625" style="104" customWidth="1"/>
    <col min="12546" max="12546" width="16" style="104" customWidth="1"/>
    <col min="12547" max="12547" width="11.5703125" style="104" customWidth="1"/>
    <col min="12548" max="12548" width="19.7109375" style="104" customWidth="1"/>
    <col min="12549" max="12552" width="14.42578125" style="104" customWidth="1"/>
    <col min="12553" max="12553" width="5.28515625" style="104" customWidth="1"/>
    <col min="12554" max="12800" width="11.42578125" style="104"/>
    <col min="12801" max="12801" width="5.140625" style="104" customWidth="1"/>
    <col min="12802" max="12802" width="16" style="104" customWidth="1"/>
    <col min="12803" max="12803" width="11.5703125" style="104" customWidth="1"/>
    <col min="12804" max="12804" width="19.7109375" style="104" customWidth="1"/>
    <col min="12805" max="12808" width="14.42578125" style="104" customWidth="1"/>
    <col min="12809" max="12809" width="5.28515625" style="104" customWidth="1"/>
    <col min="12810" max="13056" width="11.42578125" style="104"/>
    <col min="13057" max="13057" width="5.140625" style="104" customWidth="1"/>
    <col min="13058" max="13058" width="16" style="104" customWidth="1"/>
    <col min="13059" max="13059" width="11.5703125" style="104" customWidth="1"/>
    <col min="13060" max="13060" width="19.7109375" style="104" customWidth="1"/>
    <col min="13061" max="13064" width="14.42578125" style="104" customWidth="1"/>
    <col min="13065" max="13065" width="5.28515625" style="104" customWidth="1"/>
    <col min="13066" max="13312" width="11.42578125" style="104"/>
    <col min="13313" max="13313" width="5.140625" style="104" customWidth="1"/>
    <col min="13314" max="13314" width="16" style="104" customWidth="1"/>
    <col min="13315" max="13315" width="11.5703125" style="104" customWidth="1"/>
    <col min="13316" max="13316" width="19.7109375" style="104" customWidth="1"/>
    <col min="13317" max="13320" width="14.42578125" style="104" customWidth="1"/>
    <col min="13321" max="13321" width="5.28515625" style="104" customWidth="1"/>
    <col min="13322" max="13568" width="11.42578125" style="104"/>
    <col min="13569" max="13569" width="5.140625" style="104" customWidth="1"/>
    <col min="13570" max="13570" width="16" style="104" customWidth="1"/>
    <col min="13571" max="13571" width="11.5703125" style="104" customWidth="1"/>
    <col min="13572" max="13572" width="19.7109375" style="104" customWidth="1"/>
    <col min="13573" max="13576" width="14.42578125" style="104" customWidth="1"/>
    <col min="13577" max="13577" width="5.28515625" style="104" customWidth="1"/>
    <col min="13578" max="13824" width="11.42578125" style="104"/>
    <col min="13825" max="13825" width="5.140625" style="104" customWidth="1"/>
    <col min="13826" max="13826" width="16" style="104" customWidth="1"/>
    <col min="13827" max="13827" width="11.5703125" style="104" customWidth="1"/>
    <col min="13828" max="13828" width="19.7109375" style="104" customWidth="1"/>
    <col min="13829" max="13832" width="14.42578125" style="104" customWidth="1"/>
    <col min="13833" max="13833" width="5.28515625" style="104" customWidth="1"/>
    <col min="13834" max="14080" width="11.42578125" style="104"/>
    <col min="14081" max="14081" width="5.140625" style="104" customWidth="1"/>
    <col min="14082" max="14082" width="16" style="104" customWidth="1"/>
    <col min="14083" max="14083" width="11.5703125" style="104" customWidth="1"/>
    <col min="14084" max="14084" width="19.7109375" style="104" customWidth="1"/>
    <col min="14085" max="14088" width="14.42578125" style="104" customWidth="1"/>
    <col min="14089" max="14089" width="5.28515625" style="104" customWidth="1"/>
    <col min="14090" max="14336" width="11.42578125" style="104"/>
    <col min="14337" max="14337" width="5.140625" style="104" customWidth="1"/>
    <col min="14338" max="14338" width="16" style="104" customWidth="1"/>
    <col min="14339" max="14339" width="11.5703125" style="104" customWidth="1"/>
    <col min="14340" max="14340" width="19.7109375" style="104" customWidth="1"/>
    <col min="14341" max="14344" width="14.42578125" style="104" customWidth="1"/>
    <col min="14345" max="14345" width="5.28515625" style="104" customWidth="1"/>
    <col min="14346" max="14592" width="11.42578125" style="104"/>
    <col min="14593" max="14593" width="5.140625" style="104" customWidth="1"/>
    <col min="14594" max="14594" width="16" style="104" customWidth="1"/>
    <col min="14595" max="14595" width="11.5703125" style="104" customWidth="1"/>
    <col min="14596" max="14596" width="19.7109375" style="104" customWidth="1"/>
    <col min="14597" max="14600" width="14.42578125" style="104" customWidth="1"/>
    <col min="14601" max="14601" width="5.28515625" style="104" customWidth="1"/>
    <col min="14602" max="14848" width="11.42578125" style="104"/>
    <col min="14849" max="14849" width="5.140625" style="104" customWidth="1"/>
    <col min="14850" max="14850" width="16" style="104" customWidth="1"/>
    <col min="14851" max="14851" width="11.5703125" style="104" customWidth="1"/>
    <col min="14852" max="14852" width="19.7109375" style="104" customWidth="1"/>
    <col min="14853" max="14856" width="14.42578125" style="104" customWidth="1"/>
    <col min="14857" max="14857" width="5.28515625" style="104" customWidth="1"/>
    <col min="14858" max="15104" width="11.42578125" style="104"/>
    <col min="15105" max="15105" width="5.140625" style="104" customWidth="1"/>
    <col min="15106" max="15106" width="16" style="104" customWidth="1"/>
    <col min="15107" max="15107" width="11.5703125" style="104" customWidth="1"/>
    <col min="15108" max="15108" width="19.7109375" style="104" customWidth="1"/>
    <col min="15109" max="15112" width="14.42578125" style="104" customWidth="1"/>
    <col min="15113" max="15113" width="5.28515625" style="104" customWidth="1"/>
    <col min="15114" max="15360" width="11.42578125" style="104"/>
    <col min="15361" max="15361" width="5.140625" style="104" customWidth="1"/>
    <col min="15362" max="15362" width="16" style="104" customWidth="1"/>
    <col min="15363" max="15363" width="11.5703125" style="104" customWidth="1"/>
    <col min="15364" max="15364" width="19.7109375" style="104" customWidth="1"/>
    <col min="15365" max="15368" width="14.42578125" style="104" customWidth="1"/>
    <col min="15369" max="15369" width="5.28515625" style="104" customWidth="1"/>
    <col min="15370" max="15616" width="11.42578125" style="104"/>
    <col min="15617" max="15617" width="5.140625" style="104" customWidth="1"/>
    <col min="15618" max="15618" width="16" style="104" customWidth="1"/>
    <col min="15619" max="15619" width="11.5703125" style="104" customWidth="1"/>
    <col min="15620" max="15620" width="19.7109375" style="104" customWidth="1"/>
    <col min="15621" max="15624" width="14.42578125" style="104" customWidth="1"/>
    <col min="15625" max="15625" width="5.28515625" style="104" customWidth="1"/>
    <col min="15626" max="15872" width="11.42578125" style="104"/>
    <col min="15873" max="15873" width="5.140625" style="104" customWidth="1"/>
    <col min="15874" max="15874" width="16" style="104" customWidth="1"/>
    <col min="15875" max="15875" width="11.5703125" style="104" customWidth="1"/>
    <col min="15876" max="15876" width="19.7109375" style="104" customWidth="1"/>
    <col min="15877" max="15880" width="14.42578125" style="104" customWidth="1"/>
    <col min="15881" max="15881" width="5.28515625" style="104" customWidth="1"/>
    <col min="15882" max="16128" width="11.42578125" style="104"/>
    <col min="16129" max="16129" width="5.140625" style="104" customWidth="1"/>
    <col min="16130" max="16130" width="16" style="104" customWidth="1"/>
    <col min="16131" max="16131" width="11.5703125" style="104" customWidth="1"/>
    <col min="16132" max="16132" width="19.7109375" style="104" customWidth="1"/>
    <col min="16133" max="16136" width="14.42578125" style="104" customWidth="1"/>
    <col min="16137" max="16137" width="5.28515625" style="104" customWidth="1"/>
    <col min="16138" max="16384" width="11.42578125" style="104"/>
  </cols>
  <sheetData>
    <row r="1" spans="1:14" s="12" customFormat="1" ht="36.75" customHeight="1" x14ac:dyDescent="0.2">
      <c r="B1" s="855" t="s">
        <v>65</v>
      </c>
      <c r="C1" s="855"/>
      <c r="D1" s="855"/>
      <c r="E1" s="855"/>
      <c r="F1" s="855"/>
      <c r="G1" s="855"/>
      <c r="H1" s="855"/>
    </row>
    <row r="2" spans="1:14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14" s="15" customFormat="1" ht="22.15" customHeight="1" thickTop="1" thickBot="1" x14ac:dyDescent="0.25">
      <c r="A3" s="12"/>
      <c r="B3" s="14"/>
      <c r="C3" s="14"/>
      <c r="D3" s="14"/>
      <c r="E3" s="856">
        <v>2012</v>
      </c>
      <c r="F3" s="857"/>
      <c r="G3" s="857"/>
      <c r="H3" s="858"/>
      <c r="I3" s="12"/>
      <c r="J3" s="12"/>
    </row>
    <row r="4" spans="1:14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14" ht="89.25" customHeight="1" thickBot="1" x14ac:dyDescent="0.25">
      <c r="B5" s="866"/>
      <c r="C5" s="868"/>
      <c r="D5" s="870"/>
      <c r="E5" s="19" t="s">
        <v>37</v>
      </c>
      <c r="F5" s="17" t="s">
        <v>38</v>
      </c>
      <c r="G5" s="17" t="s">
        <v>39</v>
      </c>
      <c r="H5" s="18" t="s">
        <v>40</v>
      </c>
      <c r="I5" s="125"/>
      <c r="J5" s="872"/>
      <c r="K5" s="873"/>
      <c r="L5" s="873"/>
      <c r="M5" s="874"/>
      <c r="N5" s="874"/>
    </row>
    <row r="6" spans="1:14" ht="13.5" thickTop="1" x14ac:dyDescent="0.2">
      <c r="B6" s="848" t="s">
        <v>41</v>
      </c>
      <c r="C6" s="851" t="s">
        <v>42</v>
      </c>
      <c r="D6" s="20" t="s">
        <v>43</v>
      </c>
      <c r="E6" s="25">
        <f>258630830.73/1000</f>
        <v>258630.83072999999</v>
      </c>
      <c r="F6" s="22">
        <f>258630830.73/1000</f>
        <v>258630.83072999999</v>
      </c>
      <c r="G6" s="23"/>
      <c r="H6" s="24">
        <f>41127051.92/1000</f>
        <v>41127.051920000005</v>
      </c>
      <c r="I6" s="108"/>
    </row>
    <row r="7" spans="1:14" ht="12.75" x14ac:dyDescent="0.2">
      <c r="B7" s="848"/>
      <c r="C7" s="851"/>
      <c r="D7" s="26" t="s">
        <v>44</v>
      </c>
      <c r="E7" s="25">
        <f>902804.72/1000</f>
        <v>902.80471999999997</v>
      </c>
      <c r="F7" s="22">
        <f>902804.72/1000</f>
        <v>902.80471999999997</v>
      </c>
      <c r="G7" s="28"/>
      <c r="H7" s="29">
        <f>33824.86/1000</f>
        <v>33.824860000000001</v>
      </c>
    </row>
    <row r="8" spans="1:14" ht="12.75" x14ac:dyDescent="0.2">
      <c r="B8" s="848"/>
      <c r="C8" s="851"/>
      <c r="D8" s="26" t="s">
        <v>45</v>
      </c>
      <c r="E8" s="25">
        <f>107357418.05/1000</f>
        <v>107357.41804999999</v>
      </c>
      <c r="F8" s="22">
        <f>107357418.05/1000</f>
        <v>107357.41804999999</v>
      </c>
      <c r="G8" s="28"/>
      <c r="H8" s="29">
        <f>205245529.22/1000</f>
        <v>205245.52922</v>
      </c>
    </row>
    <row r="9" spans="1:14" ht="12.75" x14ac:dyDescent="0.2">
      <c r="B9" s="848"/>
      <c r="C9" s="851"/>
      <c r="D9" s="32" t="s">
        <v>46</v>
      </c>
      <c r="E9" s="35">
        <f>1000/1000</f>
        <v>1</v>
      </c>
      <c r="F9" s="33">
        <f>1000/1000</f>
        <v>1</v>
      </c>
      <c r="G9" s="28"/>
      <c r="H9" s="34">
        <f>6/1000</f>
        <v>6.0000000000000001E-3</v>
      </c>
    </row>
    <row r="10" spans="1:14" ht="12.75" x14ac:dyDescent="0.2">
      <c r="B10" s="848"/>
      <c r="C10" s="851"/>
      <c r="D10" s="36" t="s">
        <v>47</v>
      </c>
      <c r="E10" s="40">
        <f>699955.7/1000</f>
        <v>699.95569999999998</v>
      </c>
      <c r="F10" s="38">
        <f>699955.7/1000</f>
        <v>699.95569999999998</v>
      </c>
      <c r="G10" s="39"/>
      <c r="H10" s="41">
        <f>2280.6/1000</f>
        <v>2.2805999999999997</v>
      </c>
    </row>
    <row r="11" spans="1:14" ht="12.75" x14ac:dyDescent="0.2">
      <c r="B11" s="848"/>
      <c r="C11" s="852"/>
      <c r="D11" s="109" t="s">
        <v>48</v>
      </c>
      <c r="E11" s="44">
        <f>SUM(E6:E10)</f>
        <v>367592.00919999997</v>
      </c>
      <c r="F11" s="45">
        <f>SUM(F6:F10)</f>
        <v>367592.00919999997</v>
      </c>
      <c r="G11" s="45"/>
      <c r="H11" s="46">
        <f>SUM(H6:H10)</f>
        <v>246408.69260000001</v>
      </c>
    </row>
    <row r="12" spans="1:14" ht="12.75" x14ac:dyDescent="0.2">
      <c r="B12" s="848"/>
      <c r="C12" s="853" t="s">
        <v>49</v>
      </c>
      <c r="D12" s="110" t="s">
        <v>43</v>
      </c>
      <c r="E12" s="37">
        <f>13659714.75/1000</f>
        <v>13659.714749999999</v>
      </c>
      <c r="F12" s="48">
        <f>13659714.75/1000</f>
        <v>13659.714749999999</v>
      </c>
      <c r="G12" s="49"/>
      <c r="H12" s="50">
        <f>1775614.4/1000</f>
        <v>1775.6143999999999</v>
      </c>
    </row>
    <row r="13" spans="1:14" ht="12.75" x14ac:dyDescent="0.2">
      <c r="B13" s="848"/>
      <c r="C13" s="851"/>
      <c r="D13" s="111" t="s">
        <v>44</v>
      </c>
      <c r="E13" s="27">
        <f>338000/1000</f>
        <v>338</v>
      </c>
      <c r="F13" s="51">
        <f>338000/1000</f>
        <v>338</v>
      </c>
      <c r="G13" s="22"/>
      <c r="H13" s="52">
        <f>130000/1000</f>
        <v>130</v>
      </c>
    </row>
    <row r="14" spans="1:14" ht="12.75" x14ac:dyDescent="0.2">
      <c r="B14" s="848"/>
      <c r="C14" s="851"/>
      <c r="D14" s="112" t="s">
        <v>45</v>
      </c>
      <c r="E14" s="37">
        <f>8679595.43/1000</f>
        <v>8679.5954299999994</v>
      </c>
      <c r="F14" s="53">
        <f>8679595.43/1000</f>
        <v>8679.5954299999994</v>
      </c>
      <c r="G14" s="54"/>
      <c r="H14" s="41">
        <f>1517314.95/1000</f>
        <v>1517.31495</v>
      </c>
      <c r="I14" s="120"/>
      <c r="J14" s="120"/>
    </row>
    <row r="15" spans="1:14" ht="12.75" x14ac:dyDescent="0.2">
      <c r="B15" s="848"/>
      <c r="C15" s="852"/>
      <c r="D15" s="109" t="s">
        <v>48</v>
      </c>
      <c r="E15" s="44">
        <f>SUM(E12:E14)</f>
        <v>22677.31018</v>
      </c>
      <c r="F15" s="45">
        <f>SUM(F12:F14)</f>
        <v>22677.31018</v>
      </c>
      <c r="G15" s="45"/>
      <c r="H15" s="55">
        <f>SUM(H12:H14)</f>
        <v>3422.9293499999999</v>
      </c>
      <c r="I15" s="120"/>
      <c r="J15" s="120"/>
    </row>
    <row r="16" spans="1:14" ht="12.75" x14ac:dyDescent="0.2">
      <c r="B16" s="849"/>
      <c r="C16" s="853" t="s">
        <v>50</v>
      </c>
      <c r="D16" s="47" t="s">
        <v>43</v>
      </c>
      <c r="E16" s="126">
        <f t="shared" ref="E16:F18" si="0">E6+E12</f>
        <v>272290.54547999997</v>
      </c>
      <c r="F16" s="57">
        <f t="shared" si="0"/>
        <v>272290.54547999997</v>
      </c>
      <c r="G16" s="57"/>
      <c r="H16" s="58">
        <f>H6+H12</f>
        <v>42902.666320000004</v>
      </c>
      <c r="I16" s="120"/>
      <c r="J16" s="120"/>
    </row>
    <row r="17" spans="2:10" ht="12.75" x14ac:dyDescent="0.2">
      <c r="B17" s="849"/>
      <c r="C17" s="851"/>
      <c r="D17" s="26" t="s">
        <v>44</v>
      </c>
      <c r="E17" s="25">
        <f t="shared" si="0"/>
        <v>1240.8047200000001</v>
      </c>
      <c r="F17" s="22">
        <f t="shared" si="0"/>
        <v>1240.8047200000001</v>
      </c>
      <c r="G17" s="22"/>
      <c r="H17" s="60">
        <f>H7+H13</f>
        <v>163.82486</v>
      </c>
      <c r="I17" s="120"/>
      <c r="J17" s="120"/>
    </row>
    <row r="18" spans="2:10" ht="12.75" x14ac:dyDescent="0.2">
      <c r="B18" s="849"/>
      <c r="C18" s="851"/>
      <c r="D18" s="26" t="s">
        <v>45</v>
      </c>
      <c r="E18" s="127">
        <f t="shared" si="0"/>
        <v>116037.01347999999</v>
      </c>
      <c r="F18" s="51">
        <f t="shared" si="0"/>
        <v>116037.01347999999</v>
      </c>
      <c r="G18" s="22"/>
      <c r="H18" s="60">
        <f>H8+H14</f>
        <v>206762.84417</v>
      </c>
      <c r="I18" s="120"/>
      <c r="J18" s="120"/>
    </row>
    <row r="19" spans="2:10" ht="12.75" x14ac:dyDescent="0.2">
      <c r="B19" s="849"/>
      <c r="C19" s="851"/>
      <c r="D19" s="32" t="s">
        <v>46</v>
      </c>
      <c r="E19" s="128">
        <f>E9</f>
        <v>1</v>
      </c>
      <c r="F19" s="61">
        <f>F9</f>
        <v>1</v>
      </c>
      <c r="G19" s="22"/>
      <c r="H19" s="62">
        <f>H9</f>
        <v>6.0000000000000001E-3</v>
      </c>
      <c r="I19" s="120"/>
      <c r="J19" s="120"/>
    </row>
    <row r="20" spans="2:10" ht="12.75" x14ac:dyDescent="0.2">
      <c r="B20" s="849"/>
      <c r="C20" s="851"/>
      <c r="D20" s="36" t="s">
        <v>47</v>
      </c>
      <c r="E20" s="87">
        <f>E10</f>
        <v>699.95569999999998</v>
      </c>
      <c r="F20" s="39">
        <f>F10</f>
        <v>699.95569999999998</v>
      </c>
      <c r="G20" s="39"/>
      <c r="H20" s="64">
        <f>H10</f>
        <v>2.2805999999999997</v>
      </c>
      <c r="I20" s="120"/>
      <c r="J20" s="120"/>
    </row>
    <row r="21" spans="2:10" ht="12.75" x14ac:dyDescent="0.2">
      <c r="B21" s="850"/>
      <c r="C21" s="852"/>
      <c r="D21" s="65" t="s">
        <v>48</v>
      </c>
      <c r="E21" s="69">
        <f>E11+E15</f>
        <v>390269.31938</v>
      </c>
      <c r="F21" s="67">
        <f>F11+F15</f>
        <v>390269.31938</v>
      </c>
      <c r="G21" s="67"/>
      <c r="H21" s="68">
        <f>H11+H15</f>
        <v>249831.62195</v>
      </c>
      <c r="I21" s="129"/>
      <c r="J21" s="120"/>
    </row>
    <row r="22" spans="2:10" ht="12.75" x14ac:dyDescent="0.2">
      <c r="B22" s="854" t="s">
        <v>51</v>
      </c>
      <c r="C22" s="853" t="s">
        <v>52</v>
      </c>
      <c r="D22" s="47" t="s">
        <v>43</v>
      </c>
      <c r="E22" s="71">
        <f>45351717.96/1000</f>
        <v>45351.717960000002</v>
      </c>
      <c r="F22" s="71">
        <f>44238107.28/1000</f>
        <v>44238.107280000004</v>
      </c>
      <c r="G22" s="72">
        <v>1849.1208999999999</v>
      </c>
      <c r="H22" s="73">
        <f>16852091.7/1000</f>
        <v>16852.091700000001</v>
      </c>
      <c r="I22" s="120"/>
      <c r="J22" s="120"/>
    </row>
    <row r="23" spans="2:10" ht="12.75" x14ac:dyDescent="0.2">
      <c r="B23" s="848"/>
      <c r="C23" s="851"/>
      <c r="D23" s="36" t="s">
        <v>44</v>
      </c>
      <c r="E23" s="53">
        <f>11800/1000</f>
        <v>11.8</v>
      </c>
      <c r="F23" s="53">
        <f>11800/1000</f>
        <v>11.8</v>
      </c>
      <c r="G23" s="39"/>
      <c r="H23" s="41">
        <f>600/1000</f>
        <v>0.6</v>
      </c>
      <c r="I23" s="120"/>
      <c r="J23" s="120"/>
    </row>
    <row r="24" spans="2:10" ht="13.5" thickBot="1" x14ac:dyDescent="0.25">
      <c r="B24" s="848"/>
      <c r="C24" s="851"/>
      <c r="D24" s="114" t="s">
        <v>48</v>
      </c>
      <c r="E24" s="75">
        <f>SUM(E22:E23)</f>
        <v>45363.517960000005</v>
      </c>
      <c r="F24" s="76">
        <f>SUM(F22:F23)</f>
        <v>44249.907280000007</v>
      </c>
      <c r="G24" s="76">
        <f>SUM(G22:G23)</f>
        <v>1849.1208999999999</v>
      </c>
      <c r="H24" s="77">
        <f>SUM(H22:H23)</f>
        <v>16852.691699999999</v>
      </c>
      <c r="I24" s="120"/>
      <c r="J24" s="120"/>
    </row>
    <row r="25" spans="2:10" ht="14.25" customHeight="1" thickTop="1" x14ac:dyDescent="0.2">
      <c r="B25" s="838" t="s">
        <v>53</v>
      </c>
      <c r="C25" s="839"/>
      <c r="D25" s="78" t="s">
        <v>43</v>
      </c>
      <c r="E25" s="83">
        <f>E16+E22</f>
        <v>317642.26343999995</v>
      </c>
      <c r="F25" s="80">
        <f>F16+F22</f>
        <v>316528.65275999997</v>
      </c>
      <c r="G25" s="80">
        <f>G22</f>
        <v>1849.1208999999999</v>
      </c>
      <c r="H25" s="81">
        <f>H16+H22</f>
        <v>59754.758020000008</v>
      </c>
      <c r="I25" s="120"/>
      <c r="J25" s="120"/>
    </row>
    <row r="26" spans="2:10" ht="12.75" x14ac:dyDescent="0.2">
      <c r="B26" s="840"/>
      <c r="C26" s="841"/>
      <c r="D26" s="84" t="s">
        <v>44</v>
      </c>
      <c r="E26" s="25">
        <f>E17+E23</f>
        <v>1252.60472</v>
      </c>
      <c r="F26" s="22">
        <f>F17+F23</f>
        <v>1252.60472</v>
      </c>
      <c r="G26" s="22"/>
      <c r="H26" s="60">
        <f>H17+H23</f>
        <v>164.42486</v>
      </c>
      <c r="I26" s="120"/>
      <c r="J26" s="120"/>
    </row>
    <row r="27" spans="2:10" ht="12.75" x14ac:dyDescent="0.2">
      <c r="B27" s="840"/>
      <c r="C27" s="841"/>
      <c r="D27" s="84" t="s">
        <v>45</v>
      </c>
      <c r="E27" s="35">
        <f t="shared" ref="E27:F29" si="1">E18</f>
        <v>116037.01347999999</v>
      </c>
      <c r="F27" s="33">
        <f t="shared" si="1"/>
        <v>116037.01347999999</v>
      </c>
      <c r="G27" s="22"/>
      <c r="H27" s="60">
        <f>H18</f>
        <v>206762.84417</v>
      </c>
    </row>
    <row r="28" spans="2:10" ht="12.75" x14ac:dyDescent="0.2">
      <c r="B28" s="840"/>
      <c r="C28" s="841"/>
      <c r="D28" s="115" t="s">
        <v>46</v>
      </c>
      <c r="E28" s="116">
        <f t="shared" si="1"/>
        <v>1</v>
      </c>
      <c r="F28" s="85">
        <f t="shared" si="1"/>
        <v>1</v>
      </c>
      <c r="G28" s="33"/>
      <c r="H28" s="86">
        <f>H19</f>
        <v>6.0000000000000001E-3</v>
      </c>
    </row>
    <row r="29" spans="2:10" ht="12.75" x14ac:dyDescent="0.2">
      <c r="B29" s="840"/>
      <c r="C29" s="841"/>
      <c r="D29" s="117" t="s">
        <v>47</v>
      </c>
      <c r="E29" s="35">
        <f t="shared" si="1"/>
        <v>699.95569999999998</v>
      </c>
      <c r="F29" s="33">
        <f t="shared" si="1"/>
        <v>699.95569999999998</v>
      </c>
      <c r="G29" s="90"/>
      <c r="H29" s="91">
        <f>H20</f>
        <v>2.2805999999999997</v>
      </c>
    </row>
    <row r="30" spans="2:10" ht="14.25" customHeight="1" thickBot="1" x14ac:dyDescent="0.25">
      <c r="B30" s="842"/>
      <c r="C30" s="843"/>
      <c r="D30" s="118" t="s">
        <v>50</v>
      </c>
      <c r="E30" s="119">
        <f>SUM(E25:E29)</f>
        <v>435632.83733999991</v>
      </c>
      <c r="F30" s="94">
        <f>SUM(F25:F29)</f>
        <v>434519.22665999999</v>
      </c>
      <c r="G30" s="94">
        <f>SUM(G25:G29)</f>
        <v>1849.1208999999999</v>
      </c>
      <c r="H30" s="95">
        <f>SUM(H25:H29)</f>
        <v>266684.31365000003</v>
      </c>
    </row>
    <row r="31" spans="2:10" ht="21" customHeight="1" thickTop="1" x14ac:dyDescent="0.2">
      <c r="B31" s="101"/>
      <c r="C31" s="101"/>
      <c r="D31" s="101"/>
      <c r="E31" s="101"/>
      <c r="F31" s="101"/>
      <c r="G31" s="101"/>
      <c r="H31" s="101"/>
    </row>
    <row r="32" spans="2:10" ht="12.75" x14ac:dyDescent="0.2">
      <c r="B32" s="120" t="s">
        <v>54</v>
      </c>
      <c r="C32" s="101"/>
      <c r="D32" s="101"/>
      <c r="E32" s="101"/>
      <c r="F32" s="121"/>
      <c r="G32" s="101"/>
      <c r="H32" s="101"/>
    </row>
    <row r="33" spans="2:8" ht="15" customHeight="1" x14ac:dyDescent="0.2">
      <c r="B33" s="130" t="s">
        <v>55</v>
      </c>
      <c r="C33" s="101"/>
      <c r="D33" s="101"/>
      <c r="E33" s="101"/>
      <c r="F33" s="121"/>
      <c r="G33" s="101"/>
      <c r="H33" s="101"/>
    </row>
    <row r="34" spans="2:8" ht="12.75" x14ac:dyDescent="0.2">
      <c r="B34" s="130" t="s">
        <v>62</v>
      </c>
      <c r="C34" s="101"/>
      <c r="D34" s="101"/>
      <c r="E34" s="101"/>
      <c r="F34" s="121"/>
      <c r="G34" s="101"/>
      <c r="H34" s="101"/>
    </row>
    <row r="35" spans="2:8" ht="12.75" x14ac:dyDescent="0.2">
      <c r="B35" s="130" t="s">
        <v>57</v>
      </c>
      <c r="C35" s="101"/>
      <c r="D35" s="101"/>
      <c r="E35" s="121"/>
      <c r="F35" s="121"/>
      <c r="G35" s="101"/>
      <c r="H35" s="101"/>
    </row>
    <row r="36" spans="2:8" ht="12.75" x14ac:dyDescent="0.2">
      <c r="B36" s="130" t="s">
        <v>58</v>
      </c>
      <c r="C36" s="101"/>
      <c r="D36" s="101"/>
      <c r="E36" s="101"/>
      <c r="F36" s="121"/>
      <c r="G36" s="101"/>
      <c r="H36" s="101"/>
    </row>
    <row r="37" spans="2:8" ht="12.75" x14ac:dyDescent="0.2">
      <c r="B37" s="130" t="s">
        <v>59</v>
      </c>
      <c r="C37" s="101"/>
      <c r="D37" s="101"/>
      <c r="E37" s="101"/>
      <c r="F37" s="101"/>
      <c r="G37" s="123"/>
      <c r="H37" s="101"/>
    </row>
    <row r="38" spans="2:8" ht="12.75" x14ac:dyDescent="0.2">
      <c r="B38" s="130" t="s">
        <v>60</v>
      </c>
      <c r="C38" s="101"/>
      <c r="D38" s="101"/>
      <c r="E38" s="101"/>
      <c r="F38" s="101"/>
      <c r="G38" s="124"/>
      <c r="H38" s="101"/>
    </row>
  </sheetData>
  <mergeCells count="15">
    <mergeCell ref="B1:H1"/>
    <mergeCell ref="E3:H3"/>
    <mergeCell ref="B4:B5"/>
    <mergeCell ref="C4:C5"/>
    <mergeCell ref="D4:D5"/>
    <mergeCell ref="E4:F4"/>
    <mergeCell ref="G4:H4"/>
    <mergeCell ref="B25:C30"/>
    <mergeCell ref="J5:N5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3" s="12" customFormat="1" ht="36.75" customHeight="1" x14ac:dyDescent="0.2">
      <c r="B1" s="855" t="s">
        <v>66</v>
      </c>
      <c r="C1" s="855"/>
      <c r="D1" s="855"/>
      <c r="E1" s="855"/>
      <c r="F1" s="855"/>
      <c r="G1" s="855"/>
      <c r="H1" s="855"/>
    </row>
    <row r="2" spans="1:233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233" ht="22.15" customHeight="1" thickTop="1" thickBot="1" x14ac:dyDescent="0.25">
      <c r="A3" s="12"/>
      <c r="B3" s="14"/>
      <c r="C3" s="14"/>
      <c r="D3" s="14"/>
      <c r="E3" s="856">
        <v>2011</v>
      </c>
      <c r="F3" s="857"/>
      <c r="G3" s="857"/>
      <c r="H3" s="858"/>
      <c r="I3" s="12"/>
      <c r="J3" s="12"/>
    </row>
    <row r="4" spans="1:233" ht="15.75" customHeight="1" thickTop="1" x14ac:dyDescent="0.2">
      <c r="A4" s="12"/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  <c r="I4" s="12"/>
      <c r="J4" s="12"/>
    </row>
    <row r="5" spans="1:233" ht="89.25" customHeight="1" thickBot="1" x14ac:dyDescent="0.25">
      <c r="A5" s="12"/>
      <c r="B5" s="866"/>
      <c r="C5" s="868"/>
      <c r="D5" s="870"/>
      <c r="E5" s="19" t="s">
        <v>37</v>
      </c>
      <c r="F5" s="17" t="s">
        <v>38</v>
      </c>
      <c r="G5" s="17" t="s">
        <v>39</v>
      </c>
      <c r="H5" s="18" t="s">
        <v>40</v>
      </c>
      <c r="I5" s="12"/>
      <c r="J5" s="12"/>
    </row>
    <row r="6" spans="1:233" ht="14.25" customHeight="1" thickTop="1" x14ac:dyDescent="0.2">
      <c r="A6" s="12"/>
      <c r="B6" s="848" t="s">
        <v>41</v>
      </c>
      <c r="C6" s="851" t="s">
        <v>42</v>
      </c>
      <c r="D6" s="132" t="s">
        <v>43</v>
      </c>
      <c r="E6" s="21">
        <v>250864.41836000001</v>
      </c>
      <c r="F6" s="22">
        <f>250864418.36/1000</f>
        <v>250864.41836000001</v>
      </c>
      <c r="G6" s="23"/>
      <c r="H6" s="24">
        <f>42576890.29/1000</f>
        <v>42576.890289999996</v>
      </c>
      <c r="I6" s="12"/>
      <c r="J6" s="30"/>
    </row>
    <row r="7" spans="1:233" x14ac:dyDescent="0.2">
      <c r="A7" s="12"/>
      <c r="B7" s="848"/>
      <c r="C7" s="851"/>
      <c r="D7" s="111" t="s">
        <v>44</v>
      </c>
      <c r="E7" s="27">
        <v>943.20911000000001</v>
      </c>
      <c r="F7" s="22">
        <f>943209.11/1000</f>
        <v>943.20911000000001</v>
      </c>
      <c r="G7" s="28"/>
      <c r="H7" s="29">
        <f>38041/1000</f>
        <v>38.040999999999997</v>
      </c>
      <c r="I7" s="12"/>
      <c r="J7" s="133"/>
    </row>
    <row r="8" spans="1:233" s="31" customFormat="1" x14ac:dyDescent="0.2">
      <c r="A8" s="30"/>
      <c r="B8" s="848"/>
      <c r="C8" s="851"/>
      <c r="D8" s="111" t="s">
        <v>45</v>
      </c>
      <c r="E8" s="27">
        <f>F8</f>
        <v>121608.19118000001</v>
      </c>
      <c r="F8" s="22">
        <f>121608191.18/1000</f>
        <v>121608.19118000001</v>
      </c>
      <c r="G8" s="28"/>
      <c r="H8" s="29">
        <f>210737569.778322/1000</f>
        <v>210737.56977832201</v>
      </c>
      <c r="I8" s="12"/>
      <c r="J8" s="133"/>
    </row>
    <row r="9" spans="1:233" s="31" customFormat="1" x14ac:dyDescent="0.2">
      <c r="A9" s="30"/>
      <c r="B9" s="848"/>
      <c r="C9" s="851"/>
      <c r="D9" s="134" t="s">
        <v>46</v>
      </c>
      <c r="E9" s="27">
        <v>1</v>
      </c>
      <c r="F9" s="33">
        <f>1000/1000</f>
        <v>1</v>
      </c>
      <c r="G9" s="28"/>
      <c r="H9" s="34">
        <f>6/1000</f>
        <v>6.0000000000000001E-3</v>
      </c>
      <c r="I9" s="12"/>
      <c r="J9" s="133"/>
    </row>
    <row r="10" spans="1:233" s="31" customFormat="1" x14ac:dyDescent="0.2">
      <c r="A10" s="30"/>
      <c r="B10" s="848"/>
      <c r="C10" s="851"/>
      <c r="D10" s="112" t="s">
        <v>47</v>
      </c>
      <c r="E10" s="37">
        <v>710.52099999999996</v>
      </c>
      <c r="F10" s="38">
        <f>710521/1000</f>
        <v>710.52099999999996</v>
      </c>
      <c r="G10" s="39"/>
      <c r="H10" s="41">
        <f>1841/1000</f>
        <v>1.841</v>
      </c>
      <c r="I10" s="12"/>
      <c r="J10" s="135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</row>
    <row r="11" spans="1:233" s="31" customFormat="1" x14ac:dyDescent="0.2">
      <c r="A11" s="30"/>
      <c r="B11" s="848"/>
      <c r="C11" s="852"/>
      <c r="D11" s="109" t="s">
        <v>48</v>
      </c>
      <c r="E11" s="44">
        <f>SUM(E6:E10)</f>
        <v>374127.33965000004</v>
      </c>
      <c r="F11" s="45">
        <f>SUM(F6:F10)</f>
        <v>374127.33965000004</v>
      </c>
      <c r="G11" s="45"/>
      <c r="H11" s="46">
        <f>SUM(H6:H10)</f>
        <v>253354.34806832197</v>
      </c>
      <c r="I11" s="12"/>
      <c r="J11" s="133"/>
    </row>
    <row r="12" spans="1:233" ht="13.15" customHeight="1" x14ac:dyDescent="0.2">
      <c r="A12" s="12"/>
      <c r="B12" s="848"/>
      <c r="C12" s="853" t="s">
        <v>49</v>
      </c>
      <c r="D12" s="110" t="s">
        <v>43</v>
      </c>
      <c r="E12" s="37">
        <f>F12</f>
        <v>12636.260749999999</v>
      </c>
      <c r="F12" s="48">
        <f>12636260.75/1000</f>
        <v>12636.260749999999</v>
      </c>
      <c r="G12" s="49"/>
      <c r="H12" s="50">
        <f>1862143.03/1000</f>
        <v>1862.14303</v>
      </c>
      <c r="I12" s="12"/>
      <c r="J12" s="133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</row>
    <row r="13" spans="1:233" x14ac:dyDescent="0.2">
      <c r="A13" s="12"/>
      <c r="B13" s="848"/>
      <c r="C13" s="851"/>
      <c r="D13" s="111" t="s">
        <v>44</v>
      </c>
      <c r="E13" s="27">
        <f>F13</f>
        <v>265.2</v>
      </c>
      <c r="F13" s="51">
        <f>265200/1000</f>
        <v>265.2</v>
      </c>
      <c r="G13" s="22"/>
      <c r="H13" s="52">
        <f>102000/1000</f>
        <v>102</v>
      </c>
      <c r="I13" s="12"/>
      <c r="J13" s="135"/>
    </row>
    <row r="14" spans="1:233" x14ac:dyDescent="0.2">
      <c r="A14" s="12"/>
      <c r="B14" s="848"/>
      <c r="C14" s="851"/>
      <c r="D14" s="112" t="s">
        <v>45</v>
      </c>
      <c r="E14" s="37">
        <f>F14</f>
        <v>12061.093640000001</v>
      </c>
      <c r="F14" s="53">
        <f>12061093.64/1000</f>
        <v>12061.093640000001</v>
      </c>
      <c r="G14" s="54">
        <v>40</v>
      </c>
      <c r="H14" s="41">
        <f>1819056.48000001/1000</f>
        <v>1819.05648000001</v>
      </c>
      <c r="I14" s="137"/>
      <c r="J14" s="138"/>
    </row>
    <row r="15" spans="1:233" x14ac:dyDescent="0.2">
      <c r="A15" s="12"/>
      <c r="B15" s="848"/>
      <c r="C15" s="852"/>
      <c r="D15" s="109" t="s">
        <v>48</v>
      </c>
      <c r="E15" s="44">
        <f>SUM(E12:E14)</f>
        <v>24962.554390000001</v>
      </c>
      <c r="F15" s="45">
        <f>SUM(F12:F14)</f>
        <v>24962.554390000001</v>
      </c>
      <c r="G15" s="45">
        <f>SUM(G12:G14)</f>
        <v>40</v>
      </c>
      <c r="H15" s="55">
        <f>SUM(H12:H14)</f>
        <v>3783.1995100000099</v>
      </c>
      <c r="I15" s="137"/>
      <c r="J15" s="139"/>
    </row>
    <row r="16" spans="1:233" x14ac:dyDescent="0.2">
      <c r="A16" s="12"/>
      <c r="B16" s="849"/>
      <c r="C16" s="853" t="s">
        <v>50</v>
      </c>
      <c r="D16" s="110" t="s">
        <v>43</v>
      </c>
      <c r="E16" s="56">
        <f t="shared" ref="E16:H18" si="0">E6+E12</f>
        <v>263500.67911000003</v>
      </c>
      <c r="F16" s="57">
        <f t="shared" si="0"/>
        <v>263500.67911000003</v>
      </c>
      <c r="G16" s="57">
        <f t="shared" si="0"/>
        <v>0</v>
      </c>
      <c r="H16" s="58">
        <f t="shared" si="0"/>
        <v>44439.033319999995</v>
      </c>
      <c r="I16" s="137"/>
      <c r="J16" s="139"/>
    </row>
    <row r="17" spans="1:233" x14ac:dyDescent="0.2">
      <c r="A17" s="12"/>
      <c r="B17" s="849"/>
      <c r="C17" s="851"/>
      <c r="D17" s="111" t="s">
        <v>44</v>
      </c>
      <c r="E17" s="59">
        <f t="shared" si="0"/>
        <v>1208.4091100000001</v>
      </c>
      <c r="F17" s="22">
        <f t="shared" si="0"/>
        <v>1208.4091100000001</v>
      </c>
      <c r="G17" s="22">
        <f t="shared" si="0"/>
        <v>0</v>
      </c>
      <c r="H17" s="60">
        <f t="shared" si="0"/>
        <v>140.041</v>
      </c>
      <c r="I17" s="137"/>
      <c r="J17" s="139"/>
    </row>
    <row r="18" spans="1:233" x14ac:dyDescent="0.2">
      <c r="A18" s="12"/>
      <c r="B18" s="849"/>
      <c r="C18" s="851"/>
      <c r="D18" s="111" t="s">
        <v>45</v>
      </c>
      <c r="E18" s="59">
        <f t="shared" si="0"/>
        <v>133669.28482</v>
      </c>
      <c r="F18" s="51">
        <f t="shared" si="0"/>
        <v>133669.28482</v>
      </c>
      <c r="G18" s="22">
        <f t="shared" si="0"/>
        <v>40</v>
      </c>
      <c r="H18" s="60">
        <f t="shared" si="0"/>
        <v>212556.62625832201</v>
      </c>
      <c r="I18" s="137"/>
      <c r="J18" s="139"/>
    </row>
    <row r="19" spans="1:233" x14ac:dyDescent="0.2">
      <c r="A19" s="12"/>
      <c r="B19" s="849"/>
      <c r="C19" s="851"/>
      <c r="D19" s="134" t="s">
        <v>46</v>
      </c>
      <c r="E19" s="37">
        <f t="shared" ref="E19:H20" si="1">E9</f>
        <v>1</v>
      </c>
      <c r="F19" s="61">
        <f t="shared" si="1"/>
        <v>1</v>
      </c>
      <c r="G19" s="22">
        <f t="shared" si="1"/>
        <v>0</v>
      </c>
      <c r="H19" s="62">
        <f t="shared" si="1"/>
        <v>6.0000000000000001E-3</v>
      </c>
      <c r="I19" s="137"/>
      <c r="J19" s="139"/>
    </row>
    <row r="20" spans="1:233" s="31" customFormat="1" x14ac:dyDescent="0.2">
      <c r="A20" s="30"/>
      <c r="B20" s="849"/>
      <c r="C20" s="851"/>
      <c r="D20" s="112" t="s">
        <v>47</v>
      </c>
      <c r="E20" s="63">
        <f t="shared" si="1"/>
        <v>710.52099999999996</v>
      </c>
      <c r="F20" s="39">
        <f t="shared" si="1"/>
        <v>710.52099999999996</v>
      </c>
      <c r="G20" s="39">
        <f t="shared" si="1"/>
        <v>0</v>
      </c>
      <c r="H20" s="64">
        <f t="shared" si="1"/>
        <v>1.841</v>
      </c>
      <c r="I20" s="137"/>
      <c r="J20" s="139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</row>
    <row r="21" spans="1:233" x14ac:dyDescent="0.2">
      <c r="A21" s="12"/>
      <c r="B21" s="850"/>
      <c r="C21" s="852"/>
      <c r="D21" s="140" t="s">
        <v>48</v>
      </c>
      <c r="E21" s="66">
        <f>E11+E15</f>
        <v>399089.89404000004</v>
      </c>
      <c r="F21" s="67">
        <f>F11+F15</f>
        <v>399089.89404000004</v>
      </c>
      <c r="G21" s="67">
        <f>G11+G15</f>
        <v>40</v>
      </c>
      <c r="H21" s="68">
        <f>H11+H15</f>
        <v>257137.54757832197</v>
      </c>
      <c r="I21" s="137"/>
      <c r="J21" s="139"/>
    </row>
    <row r="22" spans="1:233" x14ac:dyDescent="0.2">
      <c r="A22" s="12"/>
      <c r="B22" s="854" t="s">
        <v>51</v>
      </c>
      <c r="C22" s="853" t="s">
        <v>52</v>
      </c>
      <c r="D22" s="110" t="s">
        <v>43</v>
      </c>
      <c r="E22" s="70">
        <f>49384120.31/1000</f>
        <v>49384.120310000006</v>
      </c>
      <c r="F22" s="71">
        <f>47264442.99/1000</f>
        <v>47264.442990000003</v>
      </c>
      <c r="G22" s="72">
        <v>2793.3220000000006</v>
      </c>
      <c r="H22" s="73">
        <f>17115262.42/1000</f>
        <v>17115.262420000003</v>
      </c>
      <c r="I22" s="137"/>
      <c r="J22" s="141"/>
    </row>
    <row r="23" spans="1:233" x14ac:dyDescent="0.2">
      <c r="A23" s="12"/>
      <c r="B23" s="848"/>
      <c r="C23" s="851"/>
      <c r="D23" s="112" t="s">
        <v>44</v>
      </c>
      <c r="E23" s="37">
        <v>2.0699999999999998</v>
      </c>
      <c r="F23" s="53">
        <f>2066.16/1000</f>
        <v>2.06616</v>
      </c>
      <c r="G23" s="39"/>
      <c r="H23" s="41">
        <f>140/1000</f>
        <v>0.14000000000000001</v>
      </c>
      <c r="I23" s="137"/>
      <c r="J23" s="142"/>
    </row>
    <row r="24" spans="1:233" ht="13.5" thickBot="1" x14ac:dyDescent="0.25">
      <c r="A24" s="12"/>
      <c r="B24" s="848"/>
      <c r="C24" s="851"/>
      <c r="D24" s="114" t="s">
        <v>48</v>
      </c>
      <c r="E24" s="75">
        <f>SUM(E22:E23)</f>
        <v>49386.190310000005</v>
      </c>
      <c r="F24" s="76">
        <f>SUM(F22:F23)</f>
        <v>47266.509150000005</v>
      </c>
      <c r="G24" s="76">
        <f>SUM(G22:G23)</f>
        <v>2793.3220000000006</v>
      </c>
      <c r="H24" s="77">
        <f>SUM(H22:H23)</f>
        <v>17115.402420000002</v>
      </c>
      <c r="I24" s="137"/>
      <c r="J24" s="142"/>
    </row>
    <row r="25" spans="1:233" ht="14.25" customHeight="1" thickTop="1" x14ac:dyDescent="0.2">
      <c r="A25" s="12"/>
      <c r="B25" s="838" t="s">
        <v>53</v>
      </c>
      <c r="C25" s="839"/>
      <c r="D25" s="143" t="s">
        <v>43</v>
      </c>
      <c r="E25" s="79">
        <f t="shared" ref="E25:H26" si="2">E6+E12+E22</f>
        <v>312884.79942000005</v>
      </c>
      <c r="F25" s="80">
        <f t="shared" si="2"/>
        <v>310765.12210000004</v>
      </c>
      <c r="G25" s="80">
        <f t="shared" si="2"/>
        <v>2793.3220000000006</v>
      </c>
      <c r="H25" s="81">
        <f t="shared" si="2"/>
        <v>61554.295740000001</v>
      </c>
      <c r="I25" s="137"/>
      <c r="J25" s="142"/>
    </row>
    <row r="26" spans="1:233" x14ac:dyDescent="0.2">
      <c r="A26" s="12"/>
      <c r="B26" s="840"/>
      <c r="C26" s="841"/>
      <c r="D26" s="144" t="s">
        <v>44</v>
      </c>
      <c r="E26" s="59">
        <f t="shared" si="2"/>
        <v>1210.47911</v>
      </c>
      <c r="F26" s="22">
        <f t="shared" si="2"/>
        <v>1210.4752700000001</v>
      </c>
      <c r="G26" s="22">
        <f t="shared" si="2"/>
        <v>0</v>
      </c>
      <c r="H26" s="60">
        <f t="shared" si="2"/>
        <v>140.18099999999998</v>
      </c>
      <c r="I26" s="137"/>
      <c r="J26" s="137"/>
    </row>
    <row r="27" spans="1:233" x14ac:dyDescent="0.2">
      <c r="A27" s="12"/>
      <c r="B27" s="840"/>
      <c r="C27" s="841"/>
      <c r="D27" s="144" t="s">
        <v>45</v>
      </c>
      <c r="E27" s="59">
        <f>E8+E14</f>
        <v>133669.28482</v>
      </c>
      <c r="F27" s="33">
        <f>F8+F14</f>
        <v>133669.28482</v>
      </c>
      <c r="G27" s="22">
        <f>G8+G14</f>
        <v>40</v>
      </c>
      <c r="H27" s="60">
        <f>H8+H14</f>
        <v>212556.62625832201</v>
      </c>
      <c r="I27" s="12"/>
      <c r="J27" s="12"/>
    </row>
    <row r="28" spans="1:233" x14ac:dyDescent="0.2">
      <c r="A28" s="12"/>
      <c r="B28" s="840"/>
      <c r="C28" s="841"/>
      <c r="D28" s="145" t="s">
        <v>46</v>
      </c>
      <c r="E28" s="37">
        <f t="shared" ref="E28:H29" si="3">E9</f>
        <v>1</v>
      </c>
      <c r="F28" s="85">
        <f t="shared" si="3"/>
        <v>1</v>
      </c>
      <c r="G28" s="33">
        <f t="shared" si="3"/>
        <v>0</v>
      </c>
      <c r="H28" s="86">
        <f t="shared" si="3"/>
        <v>6.0000000000000001E-3</v>
      </c>
      <c r="I28" s="12"/>
      <c r="J28" s="12"/>
    </row>
    <row r="29" spans="1:233" x14ac:dyDescent="0.2">
      <c r="A29" s="12"/>
      <c r="B29" s="840"/>
      <c r="C29" s="841"/>
      <c r="D29" s="146" t="s">
        <v>47</v>
      </c>
      <c r="E29" s="89">
        <f t="shared" si="3"/>
        <v>710.52099999999996</v>
      </c>
      <c r="F29" s="33">
        <f t="shared" si="3"/>
        <v>710.52099999999996</v>
      </c>
      <c r="G29" s="90">
        <f t="shared" si="3"/>
        <v>0</v>
      </c>
      <c r="H29" s="91">
        <f t="shared" si="3"/>
        <v>1.841</v>
      </c>
      <c r="I29" s="12"/>
      <c r="J29" s="12"/>
    </row>
    <row r="30" spans="1:233" ht="14.25" customHeight="1" thickBot="1" x14ac:dyDescent="0.25">
      <c r="A30" s="12"/>
      <c r="B30" s="842"/>
      <c r="C30" s="843"/>
      <c r="D30" s="147" t="s">
        <v>50</v>
      </c>
      <c r="E30" s="93">
        <f>SUM(E25:E29)</f>
        <v>448476.08435000008</v>
      </c>
      <c r="F30" s="94">
        <f>SUM(F25:F29)</f>
        <v>446356.40319000004</v>
      </c>
      <c r="G30" s="94">
        <f>SUM(G25:G29)</f>
        <v>2833.3220000000006</v>
      </c>
      <c r="H30" s="95">
        <f>SUM(H25:H29)</f>
        <v>274252.949998322</v>
      </c>
      <c r="I30" s="12"/>
      <c r="J30" s="12"/>
    </row>
    <row r="31" spans="1:233" s="12" customFormat="1" ht="21" customHeight="1" thickTop="1" x14ac:dyDescent="0.2"/>
    <row r="32" spans="1:233" x14ac:dyDescent="0.2">
      <c r="B32" s="120" t="s">
        <v>54</v>
      </c>
      <c r="F32" s="99"/>
    </row>
    <row r="33" spans="2:7" ht="15" customHeight="1" x14ac:dyDescent="0.2">
      <c r="B33" s="148" t="s">
        <v>55</v>
      </c>
      <c r="F33" s="99"/>
    </row>
    <row r="34" spans="2:7" x14ac:dyDescent="0.2">
      <c r="B34" s="148" t="s">
        <v>62</v>
      </c>
      <c r="F34" s="99"/>
    </row>
    <row r="35" spans="2:7" x14ac:dyDescent="0.2">
      <c r="B35" s="148" t="s">
        <v>57</v>
      </c>
      <c r="E35" s="99"/>
      <c r="F35" s="99"/>
    </row>
    <row r="36" spans="2:7" x14ac:dyDescent="0.2">
      <c r="B36" s="148" t="s">
        <v>58</v>
      </c>
      <c r="F36" s="99"/>
    </row>
    <row r="37" spans="2:7" x14ac:dyDescent="0.2">
      <c r="B37" s="148" t="s">
        <v>59</v>
      </c>
      <c r="G37" s="108"/>
    </row>
    <row r="38" spans="2:7" x14ac:dyDescent="0.2">
      <c r="B38" s="148" t="s">
        <v>60</v>
      </c>
      <c r="G38" s="149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55" t="s">
        <v>67</v>
      </c>
      <c r="C1" s="855"/>
      <c r="D1" s="855"/>
      <c r="E1" s="855"/>
      <c r="F1" s="855"/>
      <c r="G1" s="855"/>
      <c r="H1" s="855"/>
    </row>
    <row r="2" spans="1:237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237" ht="22.15" customHeight="1" thickTop="1" thickBot="1" x14ac:dyDescent="0.25">
      <c r="A3" s="12"/>
      <c r="B3" s="14"/>
      <c r="C3" s="14"/>
      <c r="D3" s="14"/>
      <c r="E3" s="856">
        <v>2010</v>
      </c>
      <c r="F3" s="857"/>
      <c r="G3" s="857"/>
      <c r="H3" s="858"/>
      <c r="I3" s="12"/>
      <c r="J3" s="12"/>
    </row>
    <row r="4" spans="1:237" ht="15.75" customHeight="1" thickTop="1" x14ac:dyDescent="0.2">
      <c r="A4" s="12"/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  <c r="I4" s="12"/>
      <c r="J4" s="12"/>
    </row>
    <row r="5" spans="1:237" ht="89.25" customHeight="1" thickBot="1" x14ac:dyDescent="0.25">
      <c r="A5" s="12"/>
      <c r="B5" s="866"/>
      <c r="C5" s="868"/>
      <c r="D5" s="870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48" t="s">
        <v>41</v>
      </c>
      <c r="C6" s="851" t="s">
        <v>42</v>
      </c>
      <c r="D6" s="132" t="s">
        <v>43</v>
      </c>
      <c r="E6" s="21">
        <v>262638.30414000002</v>
      </c>
      <c r="F6" s="150">
        <v>225129.70994999999</v>
      </c>
      <c r="G6" s="23"/>
      <c r="H6" s="151">
        <v>40764.347010000005</v>
      </c>
      <c r="I6" s="12"/>
      <c r="J6" s="30"/>
      <c r="K6" s="31"/>
    </row>
    <row r="7" spans="1:237" x14ac:dyDescent="0.2">
      <c r="A7" s="12"/>
      <c r="B7" s="848"/>
      <c r="C7" s="851"/>
      <c r="D7" s="111" t="s">
        <v>44</v>
      </c>
      <c r="E7" s="27">
        <v>1205.1750200000001</v>
      </c>
      <c r="F7" s="22">
        <v>1152.6750200000001</v>
      </c>
      <c r="G7" s="28"/>
      <c r="H7" s="152">
        <v>42.436000000000007</v>
      </c>
      <c r="I7" s="12"/>
      <c r="J7" s="133"/>
      <c r="K7" s="31"/>
    </row>
    <row r="8" spans="1:237" s="31" customFormat="1" x14ac:dyDescent="0.2">
      <c r="A8" s="30"/>
      <c r="B8" s="848"/>
      <c r="C8" s="851"/>
      <c r="D8" s="111" t="s">
        <v>45</v>
      </c>
      <c r="E8" s="27">
        <v>106037.93616843602</v>
      </c>
      <c r="F8" s="22">
        <v>103739.838028436</v>
      </c>
      <c r="G8" s="28"/>
      <c r="H8" s="152">
        <v>190846.50917000006</v>
      </c>
      <c r="I8" s="12"/>
      <c r="J8" s="133"/>
    </row>
    <row r="9" spans="1:237" s="31" customFormat="1" x14ac:dyDescent="0.2">
      <c r="A9" s="30"/>
      <c r="B9" s="848"/>
      <c r="C9" s="851"/>
      <c r="D9" s="134" t="s">
        <v>46</v>
      </c>
      <c r="E9" s="27">
        <v>1.5</v>
      </c>
      <c r="F9" s="33">
        <v>1.5</v>
      </c>
      <c r="G9" s="28"/>
      <c r="H9" s="152">
        <v>1.0999999999999999E-2</v>
      </c>
      <c r="I9" s="12"/>
      <c r="J9" s="133"/>
    </row>
    <row r="10" spans="1:237" s="31" customFormat="1" x14ac:dyDescent="0.2">
      <c r="A10" s="30"/>
      <c r="B10" s="848"/>
      <c r="C10" s="851"/>
      <c r="D10" s="112" t="s">
        <v>47</v>
      </c>
      <c r="E10" s="37">
        <v>562.5</v>
      </c>
      <c r="F10" s="38">
        <v>562.5</v>
      </c>
      <c r="G10" s="39"/>
      <c r="H10" s="153">
        <v>1.25</v>
      </c>
      <c r="I10" s="12"/>
      <c r="J10" s="135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</row>
    <row r="11" spans="1:237" s="31" customFormat="1" x14ac:dyDescent="0.2">
      <c r="A11" s="30"/>
      <c r="B11" s="848"/>
      <c r="C11" s="852"/>
      <c r="D11" s="109" t="s">
        <v>48</v>
      </c>
      <c r="E11" s="44">
        <v>370445.41532843601</v>
      </c>
      <c r="F11" s="45">
        <v>330586.22299843596</v>
      </c>
      <c r="G11" s="45"/>
      <c r="H11" s="154">
        <v>231654.55318000008</v>
      </c>
      <c r="I11" s="12"/>
      <c r="J11" s="133"/>
    </row>
    <row r="12" spans="1:237" ht="13.15" customHeight="1" x14ac:dyDescent="0.2">
      <c r="A12" s="12"/>
      <c r="B12" s="848"/>
      <c r="C12" s="853" t="s">
        <v>49</v>
      </c>
      <c r="D12" s="110" t="s">
        <v>43</v>
      </c>
      <c r="E12" s="37">
        <v>15171.352800000001</v>
      </c>
      <c r="F12" s="48">
        <v>15139.627250000001</v>
      </c>
      <c r="G12" s="49"/>
      <c r="H12" s="155">
        <v>2226.3128400000001</v>
      </c>
      <c r="I12" s="12"/>
      <c r="J12" s="133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48"/>
      <c r="C13" s="851"/>
      <c r="D13" s="111" t="s">
        <v>44</v>
      </c>
      <c r="E13" s="27">
        <v>162.15928</v>
      </c>
      <c r="F13" s="51">
        <v>162.15928</v>
      </c>
      <c r="G13" s="22"/>
      <c r="H13" s="156">
        <v>62.368949999999998</v>
      </c>
      <c r="I13" s="12"/>
      <c r="J13" s="135"/>
      <c r="K13" s="31"/>
    </row>
    <row r="14" spans="1:237" x14ac:dyDescent="0.2">
      <c r="A14" s="12"/>
      <c r="B14" s="848"/>
      <c r="C14" s="851"/>
      <c r="D14" s="112" t="s">
        <v>45</v>
      </c>
      <c r="E14" s="37">
        <v>15623.432839999989</v>
      </c>
      <c r="F14" s="53">
        <v>15623.432839999989</v>
      </c>
      <c r="G14" s="54">
        <v>323.84300000000002</v>
      </c>
      <c r="H14" s="153">
        <v>1917.1648600000028</v>
      </c>
      <c r="I14" s="137"/>
      <c r="J14" s="138"/>
      <c r="K14" s="31"/>
    </row>
    <row r="15" spans="1:237" x14ac:dyDescent="0.2">
      <c r="A15" s="12"/>
      <c r="B15" s="848"/>
      <c r="C15" s="852"/>
      <c r="D15" s="109" t="s">
        <v>48</v>
      </c>
      <c r="E15" s="44">
        <v>30956.944919999991</v>
      </c>
      <c r="F15" s="45">
        <v>30925.219369999992</v>
      </c>
      <c r="G15" s="45">
        <v>323.84300000000002</v>
      </c>
      <c r="H15" s="157">
        <v>4205.8466500000031</v>
      </c>
      <c r="I15" s="137"/>
      <c r="J15" s="139"/>
      <c r="K15" s="31"/>
    </row>
    <row r="16" spans="1:237" x14ac:dyDescent="0.2">
      <c r="A16" s="12"/>
      <c r="B16" s="849"/>
      <c r="C16" s="853" t="s">
        <v>50</v>
      </c>
      <c r="D16" s="110" t="s">
        <v>43</v>
      </c>
      <c r="E16" s="56">
        <v>277809.65694000002</v>
      </c>
      <c r="F16" s="57">
        <v>240269.33719999998</v>
      </c>
      <c r="G16" s="57"/>
      <c r="H16" s="158">
        <v>42990.659850000011</v>
      </c>
      <c r="I16" s="137"/>
      <c r="J16" s="139"/>
      <c r="K16" s="31"/>
    </row>
    <row r="17" spans="1:237" x14ac:dyDescent="0.2">
      <c r="A17" s="12"/>
      <c r="B17" s="849"/>
      <c r="C17" s="851"/>
      <c r="D17" s="111" t="s">
        <v>44</v>
      </c>
      <c r="E17" s="59">
        <v>1367.3343</v>
      </c>
      <c r="F17" s="22">
        <v>1314.8343</v>
      </c>
      <c r="G17" s="22"/>
      <c r="H17" s="159">
        <v>104.80495000000001</v>
      </c>
      <c r="I17" s="137"/>
      <c r="J17" s="139"/>
      <c r="K17" s="31"/>
    </row>
    <row r="18" spans="1:237" x14ac:dyDescent="0.2">
      <c r="A18" s="12"/>
      <c r="B18" s="849"/>
      <c r="C18" s="851"/>
      <c r="D18" s="111" t="s">
        <v>45</v>
      </c>
      <c r="E18" s="59">
        <v>121661.36900843601</v>
      </c>
      <c r="F18" s="51">
        <v>119363.270868436</v>
      </c>
      <c r="G18" s="22">
        <v>323.84300000000002</v>
      </c>
      <c r="H18" s="159">
        <v>192763.67403000008</v>
      </c>
      <c r="I18" s="137"/>
      <c r="J18" s="139"/>
      <c r="K18" s="31"/>
    </row>
    <row r="19" spans="1:237" x14ac:dyDescent="0.2">
      <c r="A19" s="12"/>
      <c r="B19" s="849"/>
      <c r="C19" s="851"/>
      <c r="D19" s="134" t="s">
        <v>46</v>
      </c>
      <c r="E19" s="37">
        <v>1.5</v>
      </c>
      <c r="F19" s="61">
        <v>1.5</v>
      </c>
      <c r="G19" s="22"/>
      <c r="H19" s="160">
        <v>1.0999999999999999E-2</v>
      </c>
      <c r="I19" s="137"/>
      <c r="J19" s="139"/>
      <c r="K19" s="31"/>
    </row>
    <row r="20" spans="1:237" s="31" customFormat="1" x14ac:dyDescent="0.2">
      <c r="A20" s="30"/>
      <c r="B20" s="849"/>
      <c r="C20" s="851"/>
      <c r="D20" s="112" t="s">
        <v>47</v>
      </c>
      <c r="E20" s="63">
        <v>562.5</v>
      </c>
      <c r="F20" s="39">
        <v>562.5</v>
      </c>
      <c r="G20" s="39"/>
      <c r="H20" s="161">
        <v>1.25</v>
      </c>
      <c r="I20" s="137"/>
      <c r="J20" s="139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</row>
    <row r="21" spans="1:237" x14ac:dyDescent="0.2">
      <c r="A21" s="12"/>
      <c r="B21" s="850"/>
      <c r="C21" s="852"/>
      <c r="D21" s="140" t="s">
        <v>48</v>
      </c>
      <c r="E21" s="66">
        <v>401402.36024843605</v>
      </c>
      <c r="F21" s="67">
        <v>361511.44236843596</v>
      </c>
      <c r="G21" s="67">
        <v>323.84300000000002</v>
      </c>
      <c r="H21" s="162">
        <v>235860.3998300001</v>
      </c>
      <c r="I21" s="137"/>
      <c r="J21" s="139"/>
      <c r="K21" s="31"/>
      <c r="L21" s="31"/>
      <c r="M21" s="31"/>
      <c r="N21" s="31"/>
    </row>
    <row r="22" spans="1:237" x14ac:dyDescent="0.2">
      <c r="A22" s="12"/>
      <c r="B22" s="854" t="s">
        <v>51</v>
      </c>
      <c r="C22" s="853" t="s">
        <v>52</v>
      </c>
      <c r="D22" s="110" t="s">
        <v>43</v>
      </c>
      <c r="E22" s="70">
        <v>68995.103079999986</v>
      </c>
      <c r="F22" s="71">
        <v>52973.495760000005</v>
      </c>
      <c r="G22" s="72">
        <v>3089.165</v>
      </c>
      <c r="H22" s="163">
        <v>17981.054889999999</v>
      </c>
      <c r="I22" s="137"/>
      <c r="J22" s="142"/>
      <c r="K22" s="74"/>
      <c r="L22" s="31"/>
      <c r="M22" s="74"/>
      <c r="N22" s="31"/>
    </row>
    <row r="23" spans="1:237" x14ac:dyDescent="0.2">
      <c r="A23" s="12"/>
      <c r="B23" s="848"/>
      <c r="C23" s="851"/>
      <c r="D23" s="112" t="s">
        <v>44</v>
      </c>
      <c r="E23" s="37">
        <v>1.8</v>
      </c>
      <c r="F23" s="53">
        <v>1.8</v>
      </c>
      <c r="G23" s="39"/>
      <c r="H23" s="153">
        <v>0.1</v>
      </c>
      <c r="I23" s="137"/>
      <c r="J23" s="142"/>
      <c r="K23" s="74"/>
      <c r="L23" s="31"/>
      <c r="M23" s="74"/>
      <c r="N23" s="31"/>
    </row>
    <row r="24" spans="1:237" ht="13.5" thickBot="1" x14ac:dyDescent="0.25">
      <c r="A24" s="12"/>
      <c r="B24" s="848"/>
      <c r="C24" s="851"/>
      <c r="D24" s="114" t="s">
        <v>48</v>
      </c>
      <c r="E24" s="75">
        <v>68996.903079999989</v>
      </c>
      <c r="F24" s="76">
        <v>52975.295760000008</v>
      </c>
      <c r="G24" s="76">
        <v>3089.165</v>
      </c>
      <c r="H24" s="164">
        <v>17981.154890000002</v>
      </c>
      <c r="I24" s="137"/>
      <c r="J24" s="142"/>
      <c r="K24" s="31"/>
      <c r="L24" s="31"/>
      <c r="M24" s="31"/>
      <c r="N24" s="31"/>
    </row>
    <row r="25" spans="1:237" ht="14.25" customHeight="1" thickTop="1" x14ac:dyDescent="0.2">
      <c r="A25" s="12"/>
      <c r="B25" s="838" t="s">
        <v>53</v>
      </c>
      <c r="C25" s="839"/>
      <c r="D25" s="143" t="s">
        <v>43</v>
      </c>
      <c r="E25" s="79">
        <v>346804.76001999999</v>
      </c>
      <c r="F25" s="80">
        <v>293242.83295999997</v>
      </c>
      <c r="G25" s="80">
        <v>3089.165</v>
      </c>
      <c r="H25" s="165">
        <v>60971.71474000001</v>
      </c>
      <c r="I25" s="137"/>
      <c r="J25" s="142"/>
      <c r="K25" s="31"/>
      <c r="L25" s="31"/>
      <c r="M25" s="31"/>
      <c r="N25" s="31"/>
    </row>
    <row r="26" spans="1:237" x14ac:dyDescent="0.2">
      <c r="A26" s="12"/>
      <c r="B26" s="840"/>
      <c r="C26" s="841"/>
      <c r="D26" s="144" t="s">
        <v>44</v>
      </c>
      <c r="E26" s="59">
        <v>1369.1342999999999</v>
      </c>
      <c r="F26" s="22">
        <v>1316.6342999999999</v>
      </c>
      <c r="G26" s="22"/>
      <c r="H26" s="159">
        <v>104.90495000000001</v>
      </c>
      <c r="I26" s="137"/>
      <c r="J26" s="137"/>
    </row>
    <row r="27" spans="1:237" x14ac:dyDescent="0.2">
      <c r="A27" s="12"/>
      <c r="B27" s="840"/>
      <c r="C27" s="841"/>
      <c r="D27" s="144" t="s">
        <v>45</v>
      </c>
      <c r="E27" s="59">
        <v>121661.36900843601</v>
      </c>
      <c r="F27" s="33">
        <v>119363.270868436</v>
      </c>
      <c r="G27" s="22">
        <v>323.84300000000002</v>
      </c>
      <c r="H27" s="159">
        <v>192763.67403000008</v>
      </c>
      <c r="I27" s="12"/>
      <c r="J27" s="12"/>
    </row>
    <row r="28" spans="1:237" x14ac:dyDescent="0.2">
      <c r="A28" s="12"/>
      <c r="B28" s="840"/>
      <c r="C28" s="841"/>
      <c r="D28" s="145" t="s">
        <v>46</v>
      </c>
      <c r="E28" s="37">
        <v>1.5</v>
      </c>
      <c r="F28" s="85">
        <v>1.5</v>
      </c>
      <c r="G28" s="33"/>
      <c r="H28" s="153">
        <v>1.0999999999999999E-2</v>
      </c>
      <c r="I28" s="12"/>
      <c r="J28" s="12"/>
    </row>
    <row r="29" spans="1:237" x14ac:dyDescent="0.2">
      <c r="A29" s="12"/>
      <c r="B29" s="840"/>
      <c r="C29" s="841"/>
      <c r="D29" s="146" t="s">
        <v>47</v>
      </c>
      <c r="E29" s="89">
        <v>562.5</v>
      </c>
      <c r="F29" s="33">
        <v>562.5</v>
      </c>
      <c r="G29" s="90"/>
      <c r="H29" s="166">
        <v>1.25</v>
      </c>
      <c r="I29" s="12"/>
      <c r="J29" s="12"/>
    </row>
    <row r="30" spans="1:237" ht="14.25" customHeight="1" thickBot="1" x14ac:dyDescent="0.25">
      <c r="A30" s="12"/>
      <c r="B30" s="842"/>
      <c r="C30" s="843"/>
      <c r="D30" s="147" t="s">
        <v>50</v>
      </c>
      <c r="E30" s="93">
        <v>470399.26332843601</v>
      </c>
      <c r="F30" s="94">
        <v>414486.73812843597</v>
      </c>
      <c r="G30" s="94">
        <v>3413.0079999999998</v>
      </c>
      <c r="H30" s="167">
        <v>253841.5547200001</v>
      </c>
      <c r="I30" s="12"/>
      <c r="J30" s="12"/>
    </row>
    <row r="31" spans="1:237" s="12" customFormat="1" ht="21" customHeight="1" thickTop="1" x14ac:dyDescent="0.2"/>
    <row r="32" spans="1:237" x14ac:dyDescent="0.2">
      <c r="B32" s="168" t="s">
        <v>69</v>
      </c>
    </row>
    <row r="33" spans="2:5" ht="15" customHeight="1" x14ac:dyDescent="0.2">
      <c r="B33" s="148" t="s">
        <v>55</v>
      </c>
    </row>
    <row r="34" spans="2:5" x14ac:dyDescent="0.2">
      <c r="B34" s="148" t="s">
        <v>62</v>
      </c>
    </row>
    <row r="35" spans="2:5" x14ac:dyDescent="0.2">
      <c r="B35" s="148" t="s">
        <v>57</v>
      </c>
      <c r="E35" s="99"/>
    </row>
    <row r="36" spans="2:5" x14ac:dyDescent="0.2">
      <c r="B36" s="148" t="s">
        <v>58</v>
      </c>
    </row>
    <row r="37" spans="2:5" x14ac:dyDescent="0.2">
      <c r="B37" s="148" t="s">
        <v>59</v>
      </c>
    </row>
    <row r="38" spans="2:5" x14ac:dyDescent="0.2">
      <c r="B38" s="148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55" t="s">
        <v>70</v>
      </c>
      <c r="C1" s="855"/>
      <c r="D1" s="855"/>
      <c r="E1" s="855"/>
      <c r="F1" s="855"/>
      <c r="G1" s="855"/>
      <c r="H1" s="855"/>
    </row>
    <row r="2" spans="1:237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237" ht="22.15" customHeight="1" thickTop="1" thickBot="1" x14ac:dyDescent="0.25">
      <c r="A3" s="12"/>
      <c r="B3" s="14"/>
      <c r="C3" s="14"/>
      <c r="D3" s="14"/>
      <c r="E3" s="856">
        <v>2009</v>
      </c>
      <c r="F3" s="857"/>
      <c r="G3" s="857"/>
      <c r="H3" s="858"/>
      <c r="I3" s="12"/>
      <c r="J3" s="12"/>
    </row>
    <row r="4" spans="1:237" ht="15.75" customHeight="1" thickTop="1" x14ac:dyDescent="0.2">
      <c r="A4" s="12"/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  <c r="I4" s="12"/>
      <c r="J4" s="12"/>
    </row>
    <row r="5" spans="1:237" ht="89.25" customHeight="1" thickBot="1" x14ac:dyDescent="0.25">
      <c r="A5" s="12"/>
      <c r="B5" s="866"/>
      <c r="C5" s="868"/>
      <c r="D5" s="870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48" t="s">
        <v>41</v>
      </c>
      <c r="C6" s="851" t="s">
        <v>42</v>
      </c>
      <c r="D6" s="132" t="s">
        <v>43</v>
      </c>
      <c r="E6" s="169">
        <v>253685.32059000008</v>
      </c>
      <c r="F6" s="170">
        <v>222513.64440000005</v>
      </c>
      <c r="G6" s="171"/>
      <c r="H6" s="172">
        <v>45268.925620000002</v>
      </c>
      <c r="I6" s="12"/>
      <c r="J6" s="30"/>
      <c r="K6" s="31"/>
    </row>
    <row r="7" spans="1:237" x14ac:dyDescent="0.2">
      <c r="A7" s="12"/>
      <c r="B7" s="848"/>
      <c r="C7" s="851"/>
      <c r="D7" s="111" t="s">
        <v>44</v>
      </c>
      <c r="E7" s="27">
        <v>1260.1887400000001</v>
      </c>
      <c r="F7" s="22">
        <v>1235.1887400000001</v>
      </c>
      <c r="G7" s="22"/>
      <c r="H7" s="156">
        <v>57.046999999999997</v>
      </c>
      <c r="I7" s="12"/>
      <c r="J7" s="133"/>
      <c r="K7" s="31"/>
    </row>
    <row r="8" spans="1:237" s="31" customFormat="1" x14ac:dyDescent="0.2">
      <c r="A8" s="30"/>
      <c r="B8" s="848"/>
      <c r="C8" s="851"/>
      <c r="D8" s="111" t="s">
        <v>45</v>
      </c>
      <c r="E8" s="27">
        <v>106540.91759414604</v>
      </c>
      <c r="F8" s="22">
        <v>104234.34904414606</v>
      </c>
      <c r="G8" s="22"/>
      <c r="H8" s="156">
        <v>200854.38627000005</v>
      </c>
      <c r="I8" s="12"/>
      <c r="J8" s="133"/>
    </row>
    <row r="9" spans="1:237" s="31" customFormat="1" x14ac:dyDescent="0.2">
      <c r="A9" s="30"/>
      <c r="B9" s="848"/>
      <c r="C9" s="851"/>
      <c r="D9" s="134" t="s">
        <v>46</v>
      </c>
      <c r="E9" s="27"/>
      <c r="F9" s="22"/>
      <c r="G9" s="22"/>
      <c r="H9" s="156"/>
      <c r="I9" s="12"/>
      <c r="J9" s="133"/>
    </row>
    <row r="10" spans="1:237" s="31" customFormat="1" x14ac:dyDescent="0.2">
      <c r="A10" s="30"/>
      <c r="B10" s="848"/>
      <c r="C10" s="851"/>
      <c r="D10" s="112" t="s">
        <v>47</v>
      </c>
      <c r="E10" s="173">
        <v>677.24</v>
      </c>
      <c r="F10" s="174">
        <v>677.24</v>
      </c>
      <c r="G10" s="39"/>
      <c r="H10" s="175">
        <v>4.7</v>
      </c>
      <c r="I10" s="12"/>
      <c r="J10" s="135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</row>
    <row r="11" spans="1:237" s="31" customFormat="1" x14ac:dyDescent="0.2">
      <c r="A11" s="30"/>
      <c r="B11" s="848"/>
      <c r="C11" s="852"/>
      <c r="D11" s="109" t="s">
        <v>48</v>
      </c>
      <c r="E11" s="44">
        <v>362163.66692414612</v>
      </c>
      <c r="F11" s="45">
        <v>328660.42218414613</v>
      </c>
      <c r="G11" s="45"/>
      <c r="H11" s="154">
        <v>246185.05889000004</v>
      </c>
      <c r="I11" s="12"/>
      <c r="J11" s="133"/>
    </row>
    <row r="12" spans="1:237" ht="13.15" customHeight="1" x14ac:dyDescent="0.2">
      <c r="A12" s="12"/>
      <c r="B12" s="848"/>
      <c r="C12" s="853" t="s">
        <v>49</v>
      </c>
      <c r="D12" s="110" t="s">
        <v>43</v>
      </c>
      <c r="E12" s="176">
        <v>13484.833699999999</v>
      </c>
      <c r="F12" s="177">
        <v>12970.02684</v>
      </c>
      <c r="G12" s="49"/>
      <c r="H12" s="178">
        <v>1949.5311800000002</v>
      </c>
      <c r="I12" s="12"/>
      <c r="J12" s="133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48"/>
      <c r="C13" s="851"/>
      <c r="D13" s="111" t="s">
        <v>44</v>
      </c>
      <c r="E13" s="27">
        <v>229.17500000000001</v>
      </c>
      <c r="F13" s="22">
        <v>229.17500000000001</v>
      </c>
      <c r="G13" s="22"/>
      <c r="H13" s="156">
        <v>88.02</v>
      </c>
      <c r="I13" s="12"/>
      <c r="J13" s="135"/>
      <c r="K13" s="31"/>
    </row>
    <row r="14" spans="1:237" x14ac:dyDescent="0.2">
      <c r="A14" s="12"/>
      <c r="B14" s="848"/>
      <c r="C14" s="851"/>
      <c r="D14" s="112" t="s">
        <v>45</v>
      </c>
      <c r="E14" s="37">
        <v>8607.6768200000115</v>
      </c>
      <c r="F14" s="39">
        <v>8607.6768200000115</v>
      </c>
      <c r="G14" s="39"/>
      <c r="H14" s="153">
        <v>1323.6918100000003</v>
      </c>
      <c r="I14" s="137"/>
      <c r="J14" s="138"/>
      <c r="K14" s="31"/>
    </row>
    <row r="15" spans="1:237" x14ac:dyDescent="0.2">
      <c r="A15" s="12"/>
      <c r="B15" s="848"/>
      <c r="C15" s="852"/>
      <c r="D15" s="109" t="s">
        <v>48</v>
      </c>
      <c r="E15" s="44">
        <v>22321.68552000001</v>
      </c>
      <c r="F15" s="45">
        <v>21806.878660000013</v>
      </c>
      <c r="G15" s="45"/>
      <c r="H15" s="157">
        <v>3361.2429900000002</v>
      </c>
      <c r="I15" s="137"/>
      <c r="J15" s="139"/>
      <c r="K15" s="31"/>
    </row>
    <row r="16" spans="1:237" x14ac:dyDescent="0.2">
      <c r="A16" s="12"/>
      <c r="B16" s="849"/>
      <c r="C16" s="853" t="s">
        <v>50</v>
      </c>
      <c r="D16" s="110" t="s">
        <v>43</v>
      </c>
      <c r="E16" s="56">
        <v>267170.15429000003</v>
      </c>
      <c r="F16" s="57">
        <v>235483.67124000003</v>
      </c>
      <c r="G16" s="57"/>
      <c r="H16" s="158">
        <v>47218.456800000007</v>
      </c>
      <c r="I16" s="137"/>
      <c r="J16" s="139"/>
      <c r="K16" s="31"/>
    </row>
    <row r="17" spans="1:237" x14ac:dyDescent="0.2">
      <c r="A17" s="12"/>
      <c r="B17" s="849"/>
      <c r="C17" s="851"/>
      <c r="D17" s="111" t="s">
        <v>44</v>
      </c>
      <c r="E17" s="59">
        <v>1489.36374</v>
      </c>
      <c r="F17" s="22">
        <v>1464.36374</v>
      </c>
      <c r="G17" s="22"/>
      <c r="H17" s="159">
        <v>145.06700000000001</v>
      </c>
      <c r="I17" s="137"/>
      <c r="J17" s="139"/>
      <c r="K17" s="31"/>
    </row>
    <row r="18" spans="1:237" x14ac:dyDescent="0.2">
      <c r="A18" s="12"/>
      <c r="B18" s="849"/>
      <c r="C18" s="851"/>
      <c r="D18" s="111" t="s">
        <v>45</v>
      </c>
      <c r="E18" s="59">
        <v>115148.59441414605</v>
      </c>
      <c r="F18" s="22">
        <v>112842.02586414607</v>
      </c>
      <c r="G18" s="22"/>
      <c r="H18" s="159">
        <v>202178.07808000004</v>
      </c>
      <c r="I18" s="137"/>
      <c r="J18" s="139"/>
      <c r="K18" s="31"/>
    </row>
    <row r="19" spans="1:237" x14ac:dyDescent="0.2">
      <c r="A19" s="12"/>
      <c r="B19" s="849"/>
      <c r="C19" s="851"/>
      <c r="D19" s="134" t="s">
        <v>46</v>
      </c>
      <c r="E19" s="89"/>
      <c r="F19" s="179"/>
      <c r="G19" s="179"/>
      <c r="H19" s="180"/>
      <c r="I19" s="137"/>
      <c r="J19" s="139"/>
      <c r="K19" s="31"/>
    </row>
    <row r="20" spans="1:237" s="31" customFormat="1" x14ac:dyDescent="0.2">
      <c r="A20" s="30"/>
      <c r="B20" s="849"/>
      <c r="C20" s="851"/>
      <c r="D20" s="112" t="s">
        <v>47</v>
      </c>
      <c r="E20" s="63">
        <v>677.24</v>
      </c>
      <c r="F20" s="181">
        <v>677.24</v>
      </c>
      <c r="G20" s="181"/>
      <c r="H20" s="166">
        <v>4.7</v>
      </c>
      <c r="I20" s="137"/>
      <c r="J20" s="139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</row>
    <row r="21" spans="1:237" x14ac:dyDescent="0.2">
      <c r="A21" s="12"/>
      <c r="B21" s="850"/>
      <c r="C21" s="852"/>
      <c r="D21" s="140" t="s">
        <v>48</v>
      </c>
      <c r="E21" s="66">
        <v>384485.35244414612</v>
      </c>
      <c r="F21" s="67">
        <v>350467.30084414611</v>
      </c>
      <c r="G21" s="67"/>
      <c r="H21" s="162">
        <v>249546.30188000004</v>
      </c>
      <c r="I21" s="137"/>
      <c r="J21" s="139"/>
      <c r="K21" s="31"/>
      <c r="L21" s="31"/>
      <c r="M21" s="31"/>
      <c r="N21" s="31"/>
    </row>
    <row r="22" spans="1:237" x14ac:dyDescent="0.2">
      <c r="A22" s="12"/>
      <c r="B22" s="854" t="s">
        <v>51</v>
      </c>
      <c r="C22" s="853" t="s">
        <v>52</v>
      </c>
      <c r="D22" s="110" t="s">
        <v>43</v>
      </c>
      <c r="E22" s="70">
        <v>55524.436400000006</v>
      </c>
      <c r="F22" s="182">
        <v>48438.91532</v>
      </c>
      <c r="G22" s="182">
        <v>3067.348371</v>
      </c>
      <c r="H22" s="163">
        <v>19010.747649999998</v>
      </c>
      <c r="I22" s="137"/>
      <c r="J22" s="142"/>
      <c r="K22" s="74"/>
      <c r="L22" s="31"/>
      <c r="M22" s="74"/>
      <c r="N22" s="31"/>
    </row>
    <row r="23" spans="1:237" x14ac:dyDescent="0.2">
      <c r="A23" s="12"/>
      <c r="B23" s="848"/>
      <c r="C23" s="851"/>
      <c r="D23" s="112" t="s">
        <v>44</v>
      </c>
      <c r="E23" s="37">
        <v>5.4</v>
      </c>
      <c r="F23" s="39">
        <v>5.4</v>
      </c>
      <c r="G23" s="39"/>
      <c r="H23" s="153">
        <v>0.3</v>
      </c>
      <c r="I23" s="137"/>
      <c r="J23" s="142"/>
      <c r="K23" s="74"/>
      <c r="L23" s="31"/>
      <c r="M23" s="74"/>
      <c r="N23" s="31"/>
    </row>
    <row r="24" spans="1:237" ht="13.5" thickBot="1" x14ac:dyDescent="0.25">
      <c r="A24" s="12"/>
      <c r="B24" s="848"/>
      <c r="C24" s="851"/>
      <c r="D24" s="114" t="s">
        <v>48</v>
      </c>
      <c r="E24" s="75">
        <v>55529.836400000007</v>
      </c>
      <c r="F24" s="76">
        <v>48444.315320000002</v>
      </c>
      <c r="G24" s="76">
        <v>3067.348371</v>
      </c>
      <c r="H24" s="164">
        <v>19011.047649999997</v>
      </c>
      <c r="I24" s="137"/>
      <c r="J24" s="142"/>
      <c r="K24" s="31"/>
      <c r="L24" s="31"/>
      <c r="M24" s="31"/>
      <c r="N24" s="31"/>
    </row>
    <row r="25" spans="1:237" ht="14.25" customHeight="1" thickTop="1" x14ac:dyDescent="0.2">
      <c r="A25" s="12"/>
      <c r="B25" s="838" t="s">
        <v>53</v>
      </c>
      <c r="C25" s="839"/>
      <c r="D25" s="143" t="s">
        <v>43</v>
      </c>
      <c r="E25" s="79">
        <v>322694.59069000004</v>
      </c>
      <c r="F25" s="80">
        <v>283922.58656000003</v>
      </c>
      <c r="G25" s="80">
        <v>3067.348371</v>
      </c>
      <c r="H25" s="165">
        <v>66229.204450000005</v>
      </c>
      <c r="I25" s="137"/>
      <c r="J25" s="142"/>
      <c r="K25" s="31"/>
      <c r="L25" s="31"/>
      <c r="M25" s="31"/>
      <c r="N25" s="31"/>
    </row>
    <row r="26" spans="1:237" x14ac:dyDescent="0.2">
      <c r="A26" s="12"/>
      <c r="B26" s="840"/>
      <c r="C26" s="841"/>
      <c r="D26" s="144" t="s">
        <v>44</v>
      </c>
      <c r="E26" s="59">
        <v>1494.7637400000001</v>
      </c>
      <c r="F26" s="22">
        <v>1469.7637400000001</v>
      </c>
      <c r="G26" s="22"/>
      <c r="H26" s="159">
        <v>145.36699999999999</v>
      </c>
      <c r="I26" s="137"/>
      <c r="J26" s="137"/>
    </row>
    <row r="27" spans="1:237" x14ac:dyDescent="0.2">
      <c r="A27" s="12"/>
      <c r="B27" s="840"/>
      <c r="C27" s="841"/>
      <c r="D27" s="144" t="s">
        <v>45</v>
      </c>
      <c r="E27" s="59">
        <v>115148.59441414605</v>
      </c>
      <c r="F27" s="22">
        <v>112842.02586414607</v>
      </c>
      <c r="G27" s="22"/>
      <c r="H27" s="159">
        <v>202178.07808000004</v>
      </c>
      <c r="I27" s="12"/>
      <c r="J27" s="12"/>
    </row>
    <row r="28" spans="1:237" x14ac:dyDescent="0.2">
      <c r="A28" s="12"/>
      <c r="B28" s="840"/>
      <c r="C28" s="841"/>
      <c r="D28" s="145" t="s">
        <v>46</v>
      </c>
      <c r="E28" s="89"/>
      <c r="F28" s="33"/>
      <c r="G28" s="33"/>
      <c r="H28" s="180"/>
      <c r="I28" s="12"/>
      <c r="J28" s="12"/>
    </row>
    <row r="29" spans="1:237" x14ac:dyDescent="0.2">
      <c r="A29" s="12"/>
      <c r="B29" s="840"/>
      <c r="C29" s="841"/>
      <c r="D29" s="146" t="s">
        <v>47</v>
      </c>
      <c r="E29" s="89">
        <v>677.24</v>
      </c>
      <c r="F29" s="33">
        <v>677.24</v>
      </c>
      <c r="G29" s="90"/>
      <c r="H29" s="180">
        <v>4.7</v>
      </c>
      <c r="I29" s="12"/>
      <c r="J29" s="12"/>
    </row>
    <row r="30" spans="1:237" ht="14.25" customHeight="1" thickBot="1" x14ac:dyDescent="0.25">
      <c r="A30" s="12"/>
      <c r="B30" s="842"/>
      <c r="C30" s="843"/>
      <c r="D30" s="147" t="s">
        <v>50</v>
      </c>
      <c r="E30" s="93">
        <v>440015.18884414615</v>
      </c>
      <c r="F30" s="94">
        <v>398911.61616414611</v>
      </c>
      <c r="G30" s="94">
        <v>3067.348371</v>
      </c>
      <c r="H30" s="167">
        <v>268557.34953000001</v>
      </c>
      <c r="I30" s="12"/>
      <c r="J30" s="12"/>
    </row>
    <row r="31" spans="1:237" s="12" customFormat="1" ht="21" customHeight="1" thickTop="1" x14ac:dyDescent="0.2"/>
    <row r="32" spans="1:237" x14ac:dyDescent="0.2">
      <c r="B32" s="168" t="s">
        <v>69</v>
      </c>
    </row>
    <row r="33" spans="2:7" ht="15" customHeight="1" x14ac:dyDescent="0.2">
      <c r="B33" s="148" t="s">
        <v>55</v>
      </c>
      <c r="E33" s="97"/>
    </row>
    <row r="34" spans="2:7" x14ac:dyDescent="0.2">
      <c r="B34" s="148" t="s">
        <v>62</v>
      </c>
      <c r="G34" s="98"/>
    </row>
    <row r="35" spans="2:7" x14ac:dyDescent="0.2">
      <c r="B35" s="148" t="s">
        <v>57</v>
      </c>
      <c r="E35" s="99"/>
    </row>
    <row r="36" spans="2:7" x14ac:dyDescent="0.2">
      <c r="B36" s="148" t="s">
        <v>58</v>
      </c>
    </row>
    <row r="37" spans="2:7" x14ac:dyDescent="0.2">
      <c r="B37" s="148" t="s">
        <v>59</v>
      </c>
    </row>
    <row r="38" spans="2:7" x14ac:dyDescent="0.2">
      <c r="B38" s="148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55" t="s">
        <v>71</v>
      </c>
      <c r="C1" s="855"/>
      <c r="D1" s="855"/>
      <c r="E1" s="855"/>
      <c r="F1" s="855"/>
      <c r="G1" s="855"/>
      <c r="H1" s="855"/>
      <c r="I1" s="183"/>
    </row>
    <row r="2" spans="1:237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237" ht="22.15" customHeight="1" thickTop="1" thickBot="1" x14ac:dyDescent="0.25">
      <c r="A3" s="12"/>
      <c r="B3" s="14"/>
      <c r="C3" s="14"/>
      <c r="D3" s="14"/>
      <c r="E3" s="856">
        <v>2008</v>
      </c>
      <c r="F3" s="857"/>
      <c r="G3" s="857"/>
      <c r="H3" s="858"/>
      <c r="I3" s="12"/>
    </row>
    <row r="4" spans="1:237" ht="15.75" customHeight="1" thickTop="1" x14ac:dyDescent="0.2">
      <c r="A4" s="12"/>
      <c r="B4" s="865" t="s">
        <v>32</v>
      </c>
      <c r="C4" s="867" t="s">
        <v>33</v>
      </c>
      <c r="D4" s="869" t="s">
        <v>34</v>
      </c>
      <c r="E4" s="875" t="s">
        <v>35</v>
      </c>
      <c r="F4" s="876"/>
      <c r="G4" s="844" t="s">
        <v>36</v>
      </c>
      <c r="H4" s="845"/>
      <c r="I4" s="12"/>
    </row>
    <row r="5" spans="1:237" ht="89.25" customHeight="1" thickBot="1" x14ac:dyDescent="0.25">
      <c r="A5" s="12"/>
      <c r="B5" s="866"/>
      <c r="C5" s="868"/>
      <c r="D5" s="870"/>
      <c r="E5" s="16" t="s">
        <v>50</v>
      </c>
      <c r="F5" s="17" t="s">
        <v>68</v>
      </c>
      <c r="G5" s="17" t="s">
        <v>39</v>
      </c>
      <c r="H5" s="105" t="s">
        <v>40</v>
      </c>
      <c r="I5" s="12"/>
    </row>
    <row r="6" spans="1:237" ht="14.25" customHeight="1" thickTop="1" x14ac:dyDescent="0.2">
      <c r="A6" s="12"/>
      <c r="B6" s="848" t="s">
        <v>41</v>
      </c>
      <c r="C6" s="851" t="s">
        <v>42</v>
      </c>
      <c r="D6" s="20" t="s">
        <v>43</v>
      </c>
      <c r="E6" s="184">
        <v>264501.73747999995</v>
      </c>
      <c r="F6" s="185">
        <v>227729.94778999995</v>
      </c>
      <c r="G6" s="171"/>
      <c r="H6" s="151">
        <v>43267.834220000004</v>
      </c>
      <c r="I6" s="12"/>
      <c r="J6" s="31"/>
      <c r="K6" s="31"/>
    </row>
    <row r="7" spans="1:237" x14ac:dyDescent="0.2">
      <c r="A7" s="12"/>
      <c r="B7" s="848"/>
      <c r="C7" s="851"/>
      <c r="D7" s="26" t="s">
        <v>44</v>
      </c>
      <c r="E7" s="186">
        <v>11.54111</v>
      </c>
      <c r="F7" s="187">
        <v>11.54111</v>
      </c>
      <c r="G7" s="22"/>
      <c r="H7" s="160">
        <v>0.80200000000000005</v>
      </c>
      <c r="I7" s="12"/>
      <c r="J7" s="188"/>
      <c r="K7" s="31"/>
    </row>
    <row r="8" spans="1:237" s="31" customFormat="1" x14ac:dyDescent="0.2">
      <c r="A8" s="30"/>
      <c r="B8" s="848"/>
      <c r="C8" s="851"/>
      <c r="D8" s="26" t="s">
        <v>45</v>
      </c>
      <c r="E8" s="186">
        <v>100760.63934000002</v>
      </c>
      <c r="F8" s="187">
        <v>99357.930100000027</v>
      </c>
      <c r="G8" s="22"/>
      <c r="H8" s="160">
        <v>182579.21747000009</v>
      </c>
      <c r="I8" s="12"/>
      <c r="J8" s="188"/>
    </row>
    <row r="9" spans="1:237" s="31" customFormat="1" x14ac:dyDescent="0.2">
      <c r="A9" s="30"/>
      <c r="B9" s="848"/>
      <c r="C9" s="851"/>
      <c r="D9" s="32" t="s">
        <v>46</v>
      </c>
      <c r="E9" s="186"/>
      <c r="F9" s="187"/>
      <c r="G9" s="22"/>
      <c r="H9" s="160"/>
      <c r="I9" s="12"/>
      <c r="J9" s="188"/>
    </row>
    <row r="10" spans="1:237" s="31" customFormat="1" x14ac:dyDescent="0.2">
      <c r="A10" s="30"/>
      <c r="B10" s="848"/>
      <c r="C10" s="851"/>
      <c r="D10" s="36" t="s">
        <v>47</v>
      </c>
      <c r="E10" s="53">
        <v>685.86</v>
      </c>
      <c r="F10" s="87">
        <v>685.86</v>
      </c>
      <c r="G10" s="39"/>
      <c r="H10" s="153">
        <v>13.5</v>
      </c>
      <c r="I10" s="12"/>
      <c r="J10" s="74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</row>
    <row r="11" spans="1:237" s="31" customFormat="1" x14ac:dyDescent="0.2">
      <c r="A11" s="30"/>
      <c r="B11" s="848"/>
      <c r="C11" s="852"/>
      <c r="D11" s="43" t="s">
        <v>48</v>
      </c>
      <c r="E11" s="189">
        <v>365959.77792999998</v>
      </c>
      <c r="F11" s="190">
        <v>327785.27899999998</v>
      </c>
      <c r="G11" s="45"/>
      <c r="H11" s="154">
        <v>225861.35369000008</v>
      </c>
      <c r="I11" s="12"/>
      <c r="J11" s="188"/>
    </row>
    <row r="12" spans="1:237" ht="13.15" customHeight="1" x14ac:dyDescent="0.2">
      <c r="A12" s="12"/>
      <c r="B12" s="848"/>
      <c r="C12" s="853" t="s">
        <v>49</v>
      </c>
      <c r="D12" s="47" t="s">
        <v>43</v>
      </c>
      <c r="E12" s="48">
        <v>12496.567150000001</v>
      </c>
      <c r="F12" s="191">
        <v>10686.167150000001</v>
      </c>
      <c r="G12" s="49"/>
      <c r="H12" s="163">
        <v>1428.6971000000001</v>
      </c>
      <c r="I12" s="12"/>
      <c r="J12" s="188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48"/>
      <c r="C13" s="851"/>
      <c r="D13" s="26" t="s">
        <v>44</v>
      </c>
      <c r="E13" s="192">
        <v>1244.0830000000001</v>
      </c>
      <c r="F13" s="61">
        <v>1221.0830000000001</v>
      </c>
      <c r="G13" s="22"/>
      <c r="H13" s="153">
        <v>111.884</v>
      </c>
      <c r="I13" s="12"/>
      <c r="J13" s="74"/>
      <c r="K13" s="31"/>
    </row>
    <row r="14" spans="1:237" x14ac:dyDescent="0.2">
      <c r="A14" s="12"/>
      <c r="B14" s="848"/>
      <c r="C14" s="851"/>
      <c r="D14" s="36" t="s">
        <v>45</v>
      </c>
      <c r="E14" s="193">
        <v>14165.223849999984</v>
      </c>
      <c r="F14" s="194">
        <v>14155.138989999985</v>
      </c>
      <c r="G14" s="39"/>
      <c r="H14" s="195">
        <v>2605.2436000000012</v>
      </c>
      <c r="I14" s="137"/>
      <c r="J14" s="196"/>
      <c r="K14" s="31"/>
    </row>
    <row r="15" spans="1:237" x14ac:dyDescent="0.2">
      <c r="A15" s="12"/>
      <c r="B15" s="848"/>
      <c r="C15" s="852"/>
      <c r="D15" s="43" t="s">
        <v>48</v>
      </c>
      <c r="E15" s="189">
        <v>27905.873999999985</v>
      </c>
      <c r="F15" s="190">
        <v>26062.389139999985</v>
      </c>
      <c r="G15" s="45"/>
      <c r="H15" s="157">
        <v>4145.824700000001</v>
      </c>
      <c r="I15" s="137"/>
      <c r="J15" s="197"/>
      <c r="K15" s="31"/>
    </row>
    <row r="16" spans="1:237" x14ac:dyDescent="0.2">
      <c r="A16" s="12"/>
      <c r="B16" s="849"/>
      <c r="C16" s="853" t="s">
        <v>50</v>
      </c>
      <c r="D16" s="110" t="s">
        <v>43</v>
      </c>
      <c r="E16" s="56">
        <v>276998.30462999991</v>
      </c>
      <c r="F16" s="198">
        <v>238416.11493999997</v>
      </c>
      <c r="G16" s="57"/>
      <c r="H16" s="158">
        <v>44696.531320000009</v>
      </c>
      <c r="I16" s="137"/>
      <c r="J16" s="197"/>
      <c r="K16" s="31"/>
    </row>
    <row r="17" spans="1:237" x14ac:dyDescent="0.2">
      <c r="A17" s="12"/>
      <c r="B17" s="849"/>
      <c r="C17" s="851"/>
      <c r="D17" s="111" t="s">
        <v>44</v>
      </c>
      <c r="E17" s="59">
        <v>1255.6241100000002</v>
      </c>
      <c r="F17" s="51">
        <v>1232.6241100000002</v>
      </c>
      <c r="G17" s="22"/>
      <c r="H17" s="159">
        <v>112.68600000000001</v>
      </c>
      <c r="I17" s="137"/>
      <c r="J17" s="197"/>
      <c r="K17" s="31"/>
    </row>
    <row r="18" spans="1:237" x14ac:dyDescent="0.2">
      <c r="A18" s="12"/>
      <c r="B18" s="849"/>
      <c r="C18" s="851"/>
      <c r="D18" s="111" t="s">
        <v>45</v>
      </c>
      <c r="E18" s="59">
        <v>114925.86319</v>
      </c>
      <c r="F18" s="51">
        <v>113513.06909</v>
      </c>
      <c r="G18" s="22"/>
      <c r="H18" s="159">
        <v>185184.46107000008</v>
      </c>
      <c r="I18" s="137"/>
      <c r="J18" s="197"/>
      <c r="K18" s="31"/>
    </row>
    <row r="19" spans="1:237" x14ac:dyDescent="0.2">
      <c r="A19" s="12"/>
      <c r="B19" s="849"/>
      <c r="C19" s="851"/>
      <c r="D19" s="134" t="s">
        <v>46</v>
      </c>
      <c r="E19" s="89"/>
      <c r="F19" s="199"/>
      <c r="G19" s="179"/>
      <c r="H19" s="180"/>
      <c r="I19" s="137"/>
      <c r="J19" s="197"/>
      <c r="K19" s="31"/>
    </row>
    <row r="20" spans="1:237" s="31" customFormat="1" x14ac:dyDescent="0.2">
      <c r="A20" s="30"/>
      <c r="B20" s="849"/>
      <c r="C20" s="851"/>
      <c r="D20" s="112" t="s">
        <v>47</v>
      </c>
      <c r="E20" s="63">
        <v>685.86</v>
      </c>
      <c r="F20" s="181">
        <v>685.86</v>
      </c>
      <c r="G20" s="181"/>
      <c r="H20" s="166">
        <v>13.5</v>
      </c>
      <c r="I20" s="137"/>
      <c r="J20" s="197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</row>
    <row r="21" spans="1:237" x14ac:dyDescent="0.2">
      <c r="A21" s="12"/>
      <c r="B21" s="850"/>
      <c r="C21" s="852"/>
      <c r="D21" s="140" t="s">
        <v>48</v>
      </c>
      <c r="E21" s="66">
        <v>393865.65192999993</v>
      </c>
      <c r="F21" s="200">
        <v>353847.66813999997</v>
      </c>
      <c r="G21" s="67"/>
      <c r="H21" s="162">
        <v>230007.1783900001</v>
      </c>
      <c r="I21" s="137"/>
      <c r="J21" s="197"/>
      <c r="K21" s="31"/>
      <c r="L21" s="31"/>
      <c r="M21" s="31"/>
      <c r="N21" s="31"/>
    </row>
    <row r="22" spans="1:237" x14ac:dyDescent="0.2">
      <c r="A22" s="12"/>
      <c r="B22" s="854" t="s">
        <v>51</v>
      </c>
      <c r="C22" s="853" t="s">
        <v>52</v>
      </c>
      <c r="D22" s="110" t="s">
        <v>43</v>
      </c>
      <c r="E22" s="201">
        <v>68794.057610000018</v>
      </c>
      <c r="F22" s="72">
        <v>59694.989490000007</v>
      </c>
      <c r="G22" s="182"/>
      <c r="H22" s="155">
        <v>23145.682229999999</v>
      </c>
      <c r="I22" s="137"/>
      <c r="J22" s="202"/>
      <c r="K22" s="74"/>
      <c r="L22" s="31"/>
      <c r="M22" s="74"/>
      <c r="N22" s="31"/>
    </row>
    <row r="23" spans="1:237" x14ac:dyDescent="0.2">
      <c r="A23" s="12"/>
      <c r="B23" s="848"/>
      <c r="C23" s="851"/>
      <c r="D23" s="112" t="s">
        <v>44</v>
      </c>
      <c r="E23" s="203">
        <v>5.4</v>
      </c>
      <c r="F23" s="87">
        <v>5.4</v>
      </c>
      <c r="G23" s="39"/>
      <c r="H23" s="195">
        <v>0.3</v>
      </c>
      <c r="I23" s="137"/>
      <c r="J23" s="202"/>
      <c r="K23" s="74"/>
      <c r="L23" s="31"/>
      <c r="M23" s="74"/>
      <c r="N23" s="31"/>
    </row>
    <row r="24" spans="1:237" ht="13.5" thickBot="1" x14ac:dyDescent="0.25">
      <c r="A24" s="12"/>
      <c r="B24" s="848"/>
      <c r="C24" s="851"/>
      <c r="D24" s="114" t="s">
        <v>48</v>
      </c>
      <c r="E24" s="75">
        <v>68799.457610000012</v>
      </c>
      <c r="F24" s="204">
        <v>59700.389490000009</v>
      </c>
      <c r="G24" s="76"/>
      <c r="H24" s="164">
        <v>23145.982229999998</v>
      </c>
      <c r="I24" s="137"/>
      <c r="J24" s="202"/>
      <c r="K24" s="31"/>
      <c r="L24" s="31"/>
      <c r="M24" s="31"/>
      <c r="N24" s="31"/>
    </row>
    <row r="25" spans="1:237" ht="14.25" customHeight="1" thickTop="1" x14ac:dyDescent="0.2">
      <c r="A25" s="12"/>
      <c r="B25" s="838" t="s">
        <v>53</v>
      </c>
      <c r="C25" s="839"/>
      <c r="D25" s="143" t="s">
        <v>43</v>
      </c>
      <c r="E25" s="79">
        <v>345792.36223999993</v>
      </c>
      <c r="F25" s="82">
        <v>298111.10442999995</v>
      </c>
      <c r="G25" s="80"/>
      <c r="H25" s="165">
        <v>67842.213550000015</v>
      </c>
      <c r="I25" s="137"/>
      <c r="J25" s="202"/>
      <c r="K25" s="31"/>
      <c r="L25" s="31"/>
      <c r="M25" s="31"/>
      <c r="N25" s="31"/>
    </row>
    <row r="26" spans="1:237" x14ac:dyDescent="0.2">
      <c r="A26" s="12"/>
      <c r="B26" s="840"/>
      <c r="C26" s="841"/>
      <c r="D26" s="144" t="s">
        <v>44</v>
      </c>
      <c r="E26" s="59">
        <v>1261.0241100000001</v>
      </c>
      <c r="F26" s="51">
        <v>1238.0241100000001</v>
      </c>
      <c r="G26" s="22"/>
      <c r="H26" s="159">
        <v>112.986</v>
      </c>
      <c r="I26" s="137"/>
      <c r="J26" s="100"/>
    </row>
    <row r="27" spans="1:237" x14ac:dyDescent="0.2">
      <c r="A27" s="12"/>
      <c r="B27" s="840"/>
      <c r="C27" s="841"/>
      <c r="D27" s="144" t="s">
        <v>45</v>
      </c>
      <c r="E27" s="59">
        <v>114925.86319</v>
      </c>
      <c r="F27" s="51">
        <v>113513.06909</v>
      </c>
      <c r="G27" s="22"/>
      <c r="H27" s="159">
        <v>185184.46107000008</v>
      </c>
      <c r="I27" s="12"/>
    </row>
    <row r="28" spans="1:237" x14ac:dyDescent="0.2">
      <c r="A28" s="12"/>
      <c r="B28" s="840"/>
      <c r="C28" s="841"/>
      <c r="D28" s="145" t="s">
        <v>46</v>
      </c>
      <c r="E28" s="89"/>
      <c r="F28" s="92"/>
      <c r="G28" s="33"/>
      <c r="H28" s="180"/>
      <c r="I28" s="12"/>
    </row>
    <row r="29" spans="1:237" x14ac:dyDescent="0.2">
      <c r="A29" s="12"/>
      <c r="B29" s="840"/>
      <c r="C29" s="841"/>
      <c r="D29" s="146" t="s">
        <v>47</v>
      </c>
      <c r="E29" s="89">
        <v>685.86</v>
      </c>
      <c r="F29" s="92">
        <v>685.86</v>
      </c>
      <c r="G29" s="90"/>
      <c r="H29" s="180">
        <v>13.5</v>
      </c>
      <c r="I29" s="12"/>
    </row>
    <row r="30" spans="1:237" ht="14.25" customHeight="1" thickBot="1" x14ac:dyDescent="0.25">
      <c r="A30" s="12"/>
      <c r="B30" s="842"/>
      <c r="C30" s="843"/>
      <c r="D30" s="147" t="s">
        <v>50</v>
      </c>
      <c r="E30" s="93">
        <v>462665.10953999998</v>
      </c>
      <c r="F30" s="94">
        <v>413548.05763</v>
      </c>
      <c r="G30" s="94"/>
      <c r="H30" s="167">
        <v>253153.1606200001</v>
      </c>
      <c r="I30" s="12"/>
    </row>
    <row r="31" spans="1:237" s="12" customFormat="1" ht="21" customHeight="1" thickTop="1" x14ac:dyDescent="0.2"/>
    <row r="32" spans="1:237" x14ac:dyDescent="0.2">
      <c r="B32" s="168" t="s">
        <v>69</v>
      </c>
    </row>
    <row r="33" spans="2:8" ht="15" customHeight="1" x14ac:dyDescent="0.2">
      <c r="B33" s="148" t="s">
        <v>55</v>
      </c>
    </row>
    <row r="34" spans="2:8" x14ac:dyDescent="0.2">
      <c r="B34" s="148" t="s">
        <v>62</v>
      </c>
    </row>
    <row r="35" spans="2:8" x14ac:dyDescent="0.2">
      <c r="B35" s="148" t="s">
        <v>57</v>
      </c>
    </row>
    <row r="36" spans="2:8" x14ac:dyDescent="0.2">
      <c r="B36" s="148" t="s">
        <v>58</v>
      </c>
    </row>
    <row r="37" spans="2:8" x14ac:dyDescent="0.2">
      <c r="B37" s="148" t="s">
        <v>59</v>
      </c>
    </row>
    <row r="38" spans="2:8" x14ac:dyDescent="0.2">
      <c r="B38" s="148" t="s">
        <v>60</v>
      </c>
      <c r="H38" s="100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55" t="s">
        <v>72</v>
      </c>
      <c r="C1" s="855"/>
      <c r="D1" s="855"/>
      <c r="E1" s="855"/>
      <c r="F1" s="855"/>
      <c r="G1" s="855"/>
      <c r="H1" s="855"/>
      <c r="I1" s="183"/>
    </row>
    <row r="2" spans="1:237" s="12" customFormat="1" ht="21.75" customHeight="1" thickBot="1" x14ac:dyDescent="0.25">
      <c r="B2" s="131"/>
      <c r="C2" s="131"/>
      <c r="D2" s="131"/>
      <c r="E2" s="131"/>
      <c r="F2" s="131"/>
      <c r="G2" s="131"/>
      <c r="H2" s="131"/>
    </row>
    <row r="3" spans="1:237" ht="22.15" customHeight="1" thickTop="1" thickBot="1" x14ac:dyDescent="0.25">
      <c r="A3" s="12"/>
      <c r="B3" s="14"/>
      <c r="C3" s="14"/>
      <c r="D3" s="14"/>
      <c r="E3" s="856">
        <v>2007</v>
      </c>
      <c r="F3" s="857"/>
      <c r="G3" s="857"/>
      <c r="H3" s="858"/>
      <c r="I3" s="12"/>
    </row>
    <row r="4" spans="1:237" ht="15.75" customHeight="1" thickTop="1" x14ac:dyDescent="0.2">
      <c r="A4" s="12"/>
      <c r="B4" s="865" t="s">
        <v>32</v>
      </c>
      <c r="C4" s="867" t="s">
        <v>33</v>
      </c>
      <c r="D4" s="869" t="s">
        <v>34</v>
      </c>
      <c r="E4" s="846" t="s">
        <v>35</v>
      </c>
      <c r="F4" s="847"/>
      <c r="G4" s="844" t="s">
        <v>36</v>
      </c>
      <c r="H4" s="845"/>
      <c r="I4" s="12"/>
    </row>
    <row r="5" spans="1:237" ht="89.25" customHeight="1" thickBot="1" x14ac:dyDescent="0.25">
      <c r="A5" s="12"/>
      <c r="B5" s="866"/>
      <c r="C5" s="868"/>
      <c r="D5" s="870"/>
      <c r="E5" s="16" t="s">
        <v>50</v>
      </c>
      <c r="F5" s="17" t="s">
        <v>68</v>
      </c>
      <c r="G5" s="17" t="s">
        <v>39</v>
      </c>
      <c r="H5" s="105" t="s">
        <v>40</v>
      </c>
      <c r="I5" s="12"/>
    </row>
    <row r="6" spans="1:237" ht="14.25" customHeight="1" thickTop="1" x14ac:dyDescent="0.2">
      <c r="A6" s="12"/>
      <c r="B6" s="848" t="s">
        <v>41</v>
      </c>
      <c r="C6" s="851" t="s">
        <v>42</v>
      </c>
      <c r="D6" s="20" t="s">
        <v>43</v>
      </c>
      <c r="E6" s="205">
        <v>247868.69127000001</v>
      </c>
      <c r="F6" s="206">
        <v>207990.18911999994</v>
      </c>
      <c r="G6" s="207"/>
      <c r="H6" s="208">
        <v>36802.676719999989</v>
      </c>
      <c r="I6" s="12"/>
      <c r="J6" s="31"/>
      <c r="K6" s="31"/>
    </row>
    <row r="7" spans="1:237" x14ac:dyDescent="0.2">
      <c r="A7" s="12"/>
      <c r="B7" s="848"/>
      <c r="C7" s="851"/>
      <c r="D7" s="26" t="s">
        <v>44</v>
      </c>
      <c r="E7" s="209">
        <v>0.6</v>
      </c>
      <c r="F7" s="210">
        <v>0.6</v>
      </c>
      <c r="G7" s="211"/>
      <c r="H7" s="212">
        <v>0.1</v>
      </c>
      <c r="I7" s="12"/>
      <c r="J7" s="188"/>
      <c r="K7" s="31"/>
    </row>
    <row r="8" spans="1:237" s="31" customFormat="1" x14ac:dyDescent="0.2">
      <c r="A8" s="30"/>
      <c r="B8" s="848"/>
      <c r="C8" s="851"/>
      <c r="D8" s="26" t="s">
        <v>45</v>
      </c>
      <c r="E8" s="209">
        <v>131739.75160000019</v>
      </c>
      <c r="F8" s="210">
        <v>129687.98098000017</v>
      </c>
      <c r="G8" s="211"/>
      <c r="H8" s="212">
        <v>214699.74287000034</v>
      </c>
      <c r="I8" s="12"/>
      <c r="J8" s="188"/>
    </row>
    <row r="9" spans="1:237" s="31" customFormat="1" x14ac:dyDescent="0.2">
      <c r="A9" s="30"/>
      <c r="B9" s="848"/>
      <c r="C9" s="851"/>
      <c r="D9" s="32" t="s">
        <v>46</v>
      </c>
      <c r="E9" s="213"/>
      <c r="F9" s="214"/>
      <c r="G9" s="215"/>
      <c r="H9" s="216"/>
      <c r="I9" s="12"/>
      <c r="J9" s="188"/>
    </row>
    <row r="10" spans="1:237" s="31" customFormat="1" x14ac:dyDescent="0.2">
      <c r="A10" s="30"/>
      <c r="B10" s="848"/>
      <c r="C10" s="851"/>
      <c r="D10" s="36" t="s">
        <v>47</v>
      </c>
      <c r="E10" s="217">
        <v>694.01</v>
      </c>
      <c r="F10" s="218">
        <v>694.01</v>
      </c>
      <c r="G10" s="219"/>
      <c r="H10" s="220">
        <v>25.4</v>
      </c>
      <c r="I10" s="12"/>
      <c r="J10" s="74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</row>
    <row r="11" spans="1:237" s="31" customFormat="1" x14ac:dyDescent="0.2">
      <c r="A11" s="30"/>
      <c r="B11" s="848"/>
      <c r="C11" s="852"/>
      <c r="D11" s="43" t="s">
        <v>48</v>
      </c>
      <c r="E11" s="221">
        <v>380303.05287000019</v>
      </c>
      <c r="F11" s="222">
        <v>338372.78010000015</v>
      </c>
      <c r="G11" s="223"/>
      <c r="H11" s="224">
        <v>251527.91959000033</v>
      </c>
      <c r="I11" s="12"/>
      <c r="J11" s="188"/>
    </row>
    <row r="12" spans="1:237" ht="13.15" customHeight="1" x14ac:dyDescent="0.2">
      <c r="A12" s="12"/>
      <c r="B12" s="848"/>
      <c r="C12" s="853" t="s">
        <v>49</v>
      </c>
      <c r="D12" s="47" t="s">
        <v>43</v>
      </c>
      <c r="E12" s="225">
        <v>25921.773229999995</v>
      </c>
      <c r="F12" s="226">
        <v>24416.895839999997</v>
      </c>
      <c r="G12" s="227"/>
      <c r="H12" s="228">
        <v>4021.1523499999998</v>
      </c>
      <c r="I12" s="12"/>
      <c r="J12" s="188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48"/>
      <c r="C13" s="851"/>
      <c r="D13" s="26" t="s">
        <v>44</v>
      </c>
      <c r="E13" s="209">
        <v>1294.71822</v>
      </c>
      <c r="F13" s="210">
        <v>1285.71822</v>
      </c>
      <c r="G13" s="211"/>
      <c r="H13" s="212">
        <v>121.71850000000001</v>
      </c>
      <c r="I13" s="12"/>
      <c r="J13" s="74"/>
      <c r="K13" s="31"/>
    </row>
    <row r="14" spans="1:237" x14ac:dyDescent="0.2">
      <c r="A14" s="12"/>
      <c r="B14" s="848"/>
      <c r="C14" s="851"/>
      <c r="D14" s="36" t="s">
        <v>45</v>
      </c>
      <c r="E14" s="229">
        <v>14686.483209999991</v>
      </c>
      <c r="F14" s="230">
        <v>14586.483209999991</v>
      </c>
      <c r="G14" s="231"/>
      <c r="H14" s="232">
        <v>3074.9054799999985</v>
      </c>
      <c r="I14" s="137"/>
      <c r="J14" s="196"/>
      <c r="K14" s="31"/>
    </row>
    <row r="15" spans="1:237" x14ac:dyDescent="0.2">
      <c r="A15" s="12"/>
      <c r="B15" s="848"/>
      <c r="C15" s="852"/>
      <c r="D15" s="43" t="s">
        <v>48</v>
      </c>
      <c r="E15" s="189">
        <v>41902.974659999993</v>
      </c>
      <c r="F15" s="190">
        <v>40289.097269999991</v>
      </c>
      <c r="G15" s="45"/>
      <c r="H15" s="157">
        <v>7217.7763299999979</v>
      </c>
      <c r="I15" s="137"/>
      <c r="J15" s="197"/>
      <c r="K15" s="31"/>
    </row>
    <row r="16" spans="1:237" x14ac:dyDescent="0.2">
      <c r="A16" s="12"/>
      <c r="B16" s="849"/>
      <c r="C16" s="853" t="s">
        <v>50</v>
      </c>
      <c r="D16" s="47" t="s">
        <v>43</v>
      </c>
      <c r="E16" s="233">
        <v>273790.4645</v>
      </c>
      <c r="F16" s="198">
        <v>232407.08495999995</v>
      </c>
      <c r="G16" s="57"/>
      <c r="H16" s="158">
        <v>40823.829069999992</v>
      </c>
      <c r="I16" s="137"/>
      <c r="J16" s="197"/>
      <c r="K16" s="31"/>
    </row>
    <row r="17" spans="1:237" x14ac:dyDescent="0.2">
      <c r="A17" s="12"/>
      <c r="B17" s="849"/>
      <c r="C17" s="851"/>
      <c r="D17" s="111" t="s">
        <v>44</v>
      </c>
      <c r="E17" s="59">
        <v>1295.3182199999999</v>
      </c>
      <c r="F17" s="51">
        <v>1286.3182199999999</v>
      </c>
      <c r="G17" s="22"/>
      <c r="H17" s="159">
        <v>121.8185</v>
      </c>
      <c r="I17" s="137"/>
      <c r="J17" s="197"/>
      <c r="K17" s="31"/>
    </row>
    <row r="18" spans="1:237" x14ac:dyDescent="0.2">
      <c r="A18" s="12"/>
      <c r="B18" s="849"/>
      <c r="C18" s="851"/>
      <c r="D18" s="111" t="s">
        <v>45</v>
      </c>
      <c r="E18" s="59">
        <v>146426.23481000017</v>
      </c>
      <c r="F18" s="51">
        <v>144274.46419000014</v>
      </c>
      <c r="G18" s="22"/>
      <c r="H18" s="159">
        <v>217774.64835000032</v>
      </c>
      <c r="I18" s="137"/>
      <c r="J18" s="197"/>
      <c r="K18" s="31"/>
    </row>
    <row r="19" spans="1:237" x14ac:dyDescent="0.2">
      <c r="A19" s="12"/>
      <c r="B19" s="849"/>
      <c r="C19" s="851"/>
      <c r="D19" s="134" t="s">
        <v>46</v>
      </c>
      <c r="E19" s="89"/>
      <c r="F19" s="92"/>
      <c r="G19" s="33"/>
      <c r="H19" s="180"/>
      <c r="I19" s="137"/>
      <c r="J19" s="197"/>
      <c r="K19" s="31"/>
    </row>
    <row r="20" spans="1:237" s="31" customFormat="1" x14ac:dyDescent="0.2">
      <c r="A20" s="30"/>
      <c r="B20" s="849"/>
      <c r="C20" s="851"/>
      <c r="D20" s="112" t="s">
        <v>47</v>
      </c>
      <c r="E20" s="63">
        <v>694.01</v>
      </c>
      <c r="F20" s="234">
        <v>694.01</v>
      </c>
      <c r="G20" s="235"/>
      <c r="H20" s="166">
        <v>25.4</v>
      </c>
      <c r="I20" s="137"/>
      <c r="J20" s="197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</row>
    <row r="21" spans="1:237" x14ac:dyDescent="0.2">
      <c r="A21" s="12"/>
      <c r="B21" s="850"/>
      <c r="C21" s="852"/>
      <c r="D21" s="140" t="s">
        <v>48</v>
      </c>
      <c r="E21" s="66">
        <v>422206.0275300002</v>
      </c>
      <c r="F21" s="200">
        <v>378661.87737000012</v>
      </c>
      <c r="G21" s="67"/>
      <c r="H21" s="162">
        <v>258745.69592000032</v>
      </c>
      <c r="I21" s="137"/>
      <c r="J21" s="197"/>
      <c r="K21" s="31"/>
      <c r="L21" s="31"/>
      <c r="M21" s="31"/>
      <c r="N21" s="31"/>
    </row>
    <row r="22" spans="1:237" x14ac:dyDescent="0.2">
      <c r="A22" s="12"/>
      <c r="B22" s="854" t="s">
        <v>51</v>
      </c>
      <c r="C22" s="853" t="s">
        <v>52</v>
      </c>
      <c r="D22" s="110" t="s">
        <v>43</v>
      </c>
      <c r="E22" s="236">
        <v>74297.266320003968</v>
      </c>
      <c r="F22" s="237">
        <v>64495.633809999992</v>
      </c>
      <c r="G22" s="238"/>
      <c r="H22" s="239">
        <v>26245.221109999999</v>
      </c>
      <c r="I22" s="137"/>
      <c r="J22" s="202"/>
      <c r="K22" s="74"/>
      <c r="L22" s="31"/>
      <c r="M22" s="74"/>
      <c r="N22" s="31"/>
    </row>
    <row r="23" spans="1:237" x14ac:dyDescent="0.2">
      <c r="A23" s="12"/>
      <c r="B23" s="848"/>
      <c r="C23" s="851"/>
      <c r="D23" s="112" t="s">
        <v>44</v>
      </c>
      <c r="E23" s="240">
        <v>5.4</v>
      </c>
      <c r="F23" s="230">
        <v>5.4</v>
      </c>
      <c r="G23" s="231"/>
      <c r="H23" s="232">
        <v>0.3</v>
      </c>
      <c r="I23" s="137"/>
      <c r="J23" s="202"/>
      <c r="K23" s="74"/>
      <c r="L23" s="31"/>
      <c r="M23" s="74"/>
      <c r="N23" s="31"/>
    </row>
    <row r="24" spans="1:237" ht="13.5" thickBot="1" x14ac:dyDescent="0.25">
      <c r="A24" s="12"/>
      <c r="B24" s="848"/>
      <c r="C24" s="851"/>
      <c r="D24" s="114" t="s">
        <v>48</v>
      </c>
      <c r="E24" s="75">
        <v>74302.666320003977</v>
      </c>
      <c r="F24" s="204">
        <v>64501.033809999994</v>
      </c>
      <c r="G24" s="76"/>
      <c r="H24" s="164">
        <v>26245.521109999998</v>
      </c>
      <c r="I24" s="137"/>
      <c r="J24" s="202"/>
      <c r="K24" s="31"/>
      <c r="L24" s="31"/>
      <c r="M24" s="31"/>
      <c r="N24" s="31"/>
    </row>
    <row r="25" spans="1:237" ht="14.25" customHeight="1" thickTop="1" x14ac:dyDescent="0.2">
      <c r="A25" s="12"/>
      <c r="B25" s="838" t="s">
        <v>53</v>
      </c>
      <c r="C25" s="839"/>
      <c r="D25" s="143" t="s">
        <v>43</v>
      </c>
      <c r="E25" s="79">
        <v>348087.73082000401</v>
      </c>
      <c r="F25" s="82">
        <v>296902.71876999992</v>
      </c>
      <c r="G25" s="80"/>
      <c r="H25" s="165">
        <v>67069.050179999991</v>
      </c>
      <c r="I25" s="137"/>
      <c r="J25" s="202"/>
      <c r="K25" s="31"/>
      <c r="L25" s="31"/>
      <c r="M25" s="31"/>
      <c r="N25" s="31"/>
    </row>
    <row r="26" spans="1:237" x14ac:dyDescent="0.2">
      <c r="A26" s="12"/>
      <c r="B26" s="840"/>
      <c r="C26" s="841"/>
      <c r="D26" s="144" t="s">
        <v>44</v>
      </c>
      <c r="E26" s="59">
        <v>1300.71822</v>
      </c>
      <c r="F26" s="51">
        <v>1291.71822</v>
      </c>
      <c r="G26" s="22"/>
      <c r="H26" s="159">
        <v>122.1185</v>
      </c>
      <c r="I26" s="137"/>
      <c r="J26" s="100"/>
    </row>
    <row r="27" spans="1:237" x14ac:dyDescent="0.2">
      <c r="A27" s="12"/>
      <c r="B27" s="840"/>
      <c r="C27" s="841"/>
      <c r="D27" s="144" t="s">
        <v>45</v>
      </c>
      <c r="E27" s="241">
        <v>146426.23481000017</v>
      </c>
      <c r="F27" s="242">
        <v>144274.46419000014</v>
      </c>
      <c r="G27" s="243"/>
      <c r="H27" s="244">
        <v>217774.64835000032</v>
      </c>
      <c r="I27" s="12"/>
    </row>
    <row r="28" spans="1:237" x14ac:dyDescent="0.2">
      <c r="A28" s="12"/>
      <c r="B28" s="840"/>
      <c r="C28" s="841"/>
      <c r="D28" s="145" t="s">
        <v>46</v>
      </c>
      <c r="E28" s="245"/>
      <c r="F28" s="246"/>
      <c r="G28" s="247"/>
      <c r="H28" s="248"/>
      <c r="I28" s="12"/>
    </row>
    <row r="29" spans="1:237" x14ac:dyDescent="0.2">
      <c r="A29" s="12"/>
      <c r="B29" s="840"/>
      <c r="C29" s="841"/>
      <c r="D29" s="146" t="s">
        <v>47</v>
      </c>
      <c r="E29" s="245">
        <v>694.01</v>
      </c>
      <c r="F29" s="246">
        <v>694.01</v>
      </c>
      <c r="G29" s="247"/>
      <c r="H29" s="248">
        <v>25.4</v>
      </c>
      <c r="I29" s="12"/>
    </row>
    <row r="30" spans="1:237" ht="14.25" customHeight="1" thickBot="1" x14ac:dyDescent="0.25">
      <c r="A30" s="12"/>
      <c r="B30" s="842"/>
      <c r="C30" s="843"/>
      <c r="D30" s="147" t="s">
        <v>50</v>
      </c>
      <c r="E30" s="93">
        <v>496508.69385000417</v>
      </c>
      <c r="F30" s="94">
        <v>443162.91118000011</v>
      </c>
      <c r="G30" s="249"/>
      <c r="H30" s="167">
        <v>284991.21703000035</v>
      </c>
      <c r="I30" s="12"/>
    </row>
    <row r="31" spans="1:237" s="12" customFormat="1" ht="21" customHeight="1" thickTop="1" x14ac:dyDescent="0.2"/>
    <row r="32" spans="1:237" x14ac:dyDescent="0.2">
      <c r="B32" s="168" t="s">
        <v>73</v>
      </c>
    </row>
    <row r="33" spans="2:2" ht="15" customHeight="1" x14ac:dyDescent="0.2">
      <c r="B33" s="148" t="s">
        <v>55</v>
      </c>
    </row>
    <row r="34" spans="2:2" x14ac:dyDescent="0.2">
      <c r="B34" s="148" t="s">
        <v>62</v>
      </c>
    </row>
    <row r="35" spans="2:2" x14ac:dyDescent="0.2">
      <c r="B35" s="148" t="s">
        <v>57</v>
      </c>
    </row>
    <row r="36" spans="2:2" x14ac:dyDescent="0.2">
      <c r="B36" s="148" t="s">
        <v>58</v>
      </c>
    </row>
    <row r="37" spans="2:2" x14ac:dyDescent="0.2">
      <c r="B37" s="148" t="s">
        <v>59</v>
      </c>
    </row>
    <row r="38" spans="2:2" x14ac:dyDescent="0.2">
      <c r="B38" s="148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5:C30"/>
    <mergeCell ref="B6:B21"/>
    <mergeCell ref="C6:C11"/>
    <mergeCell ref="C12:C15"/>
    <mergeCell ref="C16:C21"/>
    <mergeCell ref="B22:B24"/>
    <mergeCell ref="C22:C2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254" customWidth="1"/>
    <col min="2" max="2" width="16" style="254" customWidth="1"/>
    <col min="3" max="3" width="11.5703125" style="254" customWidth="1"/>
    <col min="4" max="4" width="19.7109375" style="254" customWidth="1"/>
    <col min="5" max="8" width="14.42578125" style="254" customWidth="1"/>
    <col min="9" max="9" width="5.28515625" style="250" customWidth="1"/>
    <col min="10" max="256" width="12.7109375" style="254"/>
    <col min="257" max="257" width="5.140625" style="254" customWidth="1"/>
    <col min="258" max="258" width="16" style="254" customWidth="1"/>
    <col min="259" max="259" width="11.5703125" style="254" customWidth="1"/>
    <col min="260" max="260" width="19.7109375" style="254" customWidth="1"/>
    <col min="261" max="264" width="14.42578125" style="254" customWidth="1"/>
    <col min="265" max="265" width="5.28515625" style="254" customWidth="1"/>
    <col min="266" max="512" width="12.7109375" style="254"/>
    <col min="513" max="513" width="5.140625" style="254" customWidth="1"/>
    <col min="514" max="514" width="16" style="254" customWidth="1"/>
    <col min="515" max="515" width="11.5703125" style="254" customWidth="1"/>
    <col min="516" max="516" width="19.7109375" style="254" customWidth="1"/>
    <col min="517" max="520" width="14.42578125" style="254" customWidth="1"/>
    <col min="521" max="521" width="5.28515625" style="254" customWidth="1"/>
    <col min="522" max="768" width="12.7109375" style="254"/>
    <col min="769" max="769" width="5.140625" style="254" customWidth="1"/>
    <col min="770" max="770" width="16" style="254" customWidth="1"/>
    <col min="771" max="771" width="11.5703125" style="254" customWidth="1"/>
    <col min="772" max="772" width="19.7109375" style="254" customWidth="1"/>
    <col min="773" max="776" width="14.42578125" style="254" customWidth="1"/>
    <col min="777" max="777" width="5.28515625" style="254" customWidth="1"/>
    <col min="778" max="1024" width="12.7109375" style="254"/>
    <col min="1025" max="1025" width="5.140625" style="254" customWidth="1"/>
    <col min="1026" max="1026" width="16" style="254" customWidth="1"/>
    <col min="1027" max="1027" width="11.5703125" style="254" customWidth="1"/>
    <col min="1028" max="1028" width="19.7109375" style="254" customWidth="1"/>
    <col min="1029" max="1032" width="14.42578125" style="254" customWidth="1"/>
    <col min="1033" max="1033" width="5.28515625" style="254" customWidth="1"/>
    <col min="1034" max="1280" width="12.7109375" style="254"/>
    <col min="1281" max="1281" width="5.140625" style="254" customWidth="1"/>
    <col min="1282" max="1282" width="16" style="254" customWidth="1"/>
    <col min="1283" max="1283" width="11.5703125" style="254" customWidth="1"/>
    <col min="1284" max="1284" width="19.7109375" style="254" customWidth="1"/>
    <col min="1285" max="1288" width="14.42578125" style="254" customWidth="1"/>
    <col min="1289" max="1289" width="5.28515625" style="254" customWidth="1"/>
    <col min="1290" max="1536" width="12.7109375" style="254"/>
    <col min="1537" max="1537" width="5.140625" style="254" customWidth="1"/>
    <col min="1538" max="1538" width="16" style="254" customWidth="1"/>
    <col min="1539" max="1539" width="11.5703125" style="254" customWidth="1"/>
    <col min="1540" max="1540" width="19.7109375" style="254" customWidth="1"/>
    <col min="1541" max="1544" width="14.42578125" style="254" customWidth="1"/>
    <col min="1545" max="1545" width="5.28515625" style="254" customWidth="1"/>
    <col min="1546" max="1792" width="12.7109375" style="254"/>
    <col min="1793" max="1793" width="5.140625" style="254" customWidth="1"/>
    <col min="1794" max="1794" width="16" style="254" customWidth="1"/>
    <col min="1795" max="1795" width="11.5703125" style="254" customWidth="1"/>
    <col min="1796" max="1796" width="19.7109375" style="254" customWidth="1"/>
    <col min="1797" max="1800" width="14.42578125" style="254" customWidth="1"/>
    <col min="1801" max="1801" width="5.28515625" style="254" customWidth="1"/>
    <col min="1802" max="2048" width="12.7109375" style="254"/>
    <col min="2049" max="2049" width="5.140625" style="254" customWidth="1"/>
    <col min="2050" max="2050" width="16" style="254" customWidth="1"/>
    <col min="2051" max="2051" width="11.5703125" style="254" customWidth="1"/>
    <col min="2052" max="2052" width="19.7109375" style="254" customWidth="1"/>
    <col min="2053" max="2056" width="14.42578125" style="254" customWidth="1"/>
    <col min="2057" max="2057" width="5.28515625" style="254" customWidth="1"/>
    <col min="2058" max="2304" width="12.7109375" style="254"/>
    <col min="2305" max="2305" width="5.140625" style="254" customWidth="1"/>
    <col min="2306" max="2306" width="16" style="254" customWidth="1"/>
    <col min="2307" max="2307" width="11.5703125" style="254" customWidth="1"/>
    <col min="2308" max="2308" width="19.7109375" style="254" customWidth="1"/>
    <col min="2309" max="2312" width="14.42578125" style="254" customWidth="1"/>
    <col min="2313" max="2313" width="5.28515625" style="254" customWidth="1"/>
    <col min="2314" max="2560" width="12.7109375" style="254"/>
    <col min="2561" max="2561" width="5.140625" style="254" customWidth="1"/>
    <col min="2562" max="2562" width="16" style="254" customWidth="1"/>
    <col min="2563" max="2563" width="11.5703125" style="254" customWidth="1"/>
    <col min="2564" max="2564" width="19.7109375" style="254" customWidth="1"/>
    <col min="2565" max="2568" width="14.42578125" style="254" customWidth="1"/>
    <col min="2569" max="2569" width="5.28515625" style="254" customWidth="1"/>
    <col min="2570" max="2816" width="12.7109375" style="254"/>
    <col min="2817" max="2817" width="5.140625" style="254" customWidth="1"/>
    <col min="2818" max="2818" width="16" style="254" customWidth="1"/>
    <col min="2819" max="2819" width="11.5703125" style="254" customWidth="1"/>
    <col min="2820" max="2820" width="19.7109375" style="254" customWidth="1"/>
    <col min="2821" max="2824" width="14.42578125" style="254" customWidth="1"/>
    <col min="2825" max="2825" width="5.28515625" style="254" customWidth="1"/>
    <col min="2826" max="3072" width="12.7109375" style="254"/>
    <col min="3073" max="3073" width="5.140625" style="254" customWidth="1"/>
    <col min="3074" max="3074" width="16" style="254" customWidth="1"/>
    <col min="3075" max="3075" width="11.5703125" style="254" customWidth="1"/>
    <col min="3076" max="3076" width="19.7109375" style="254" customWidth="1"/>
    <col min="3077" max="3080" width="14.42578125" style="254" customWidth="1"/>
    <col min="3081" max="3081" width="5.28515625" style="254" customWidth="1"/>
    <col min="3082" max="3328" width="12.7109375" style="254"/>
    <col min="3329" max="3329" width="5.140625" style="254" customWidth="1"/>
    <col min="3330" max="3330" width="16" style="254" customWidth="1"/>
    <col min="3331" max="3331" width="11.5703125" style="254" customWidth="1"/>
    <col min="3332" max="3332" width="19.7109375" style="254" customWidth="1"/>
    <col min="3333" max="3336" width="14.42578125" style="254" customWidth="1"/>
    <col min="3337" max="3337" width="5.28515625" style="254" customWidth="1"/>
    <col min="3338" max="3584" width="12.7109375" style="254"/>
    <col min="3585" max="3585" width="5.140625" style="254" customWidth="1"/>
    <col min="3586" max="3586" width="16" style="254" customWidth="1"/>
    <col min="3587" max="3587" width="11.5703125" style="254" customWidth="1"/>
    <col min="3588" max="3588" width="19.7109375" style="254" customWidth="1"/>
    <col min="3589" max="3592" width="14.42578125" style="254" customWidth="1"/>
    <col min="3593" max="3593" width="5.28515625" style="254" customWidth="1"/>
    <col min="3594" max="3840" width="12.7109375" style="254"/>
    <col min="3841" max="3841" width="5.140625" style="254" customWidth="1"/>
    <col min="3842" max="3842" width="16" style="254" customWidth="1"/>
    <col min="3843" max="3843" width="11.5703125" style="254" customWidth="1"/>
    <col min="3844" max="3844" width="19.7109375" style="254" customWidth="1"/>
    <col min="3845" max="3848" width="14.42578125" style="254" customWidth="1"/>
    <col min="3849" max="3849" width="5.28515625" style="254" customWidth="1"/>
    <col min="3850" max="4096" width="12.7109375" style="254"/>
    <col min="4097" max="4097" width="5.140625" style="254" customWidth="1"/>
    <col min="4098" max="4098" width="16" style="254" customWidth="1"/>
    <col min="4099" max="4099" width="11.5703125" style="254" customWidth="1"/>
    <col min="4100" max="4100" width="19.7109375" style="254" customWidth="1"/>
    <col min="4101" max="4104" width="14.42578125" style="254" customWidth="1"/>
    <col min="4105" max="4105" width="5.28515625" style="254" customWidth="1"/>
    <col min="4106" max="4352" width="12.7109375" style="254"/>
    <col min="4353" max="4353" width="5.140625" style="254" customWidth="1"/>
    <col min="4354" max="4354" width="16" style="254" customWidth="1"/>
    <col min="4355" max="4355" width="11.5703125" style="254" customWidth="1"/>
    <col min="4356" max="4356" width="19.7109375" style="254" customWidth="1"/>
    <col min="4357" max="4360" width="14.42578125" style="254" customWidth="1"/>
    <col min="4361" max="4361" width="5.28515625" style="254" customWidth="1"/>
    <col min="4362" max="4608" width="12.7109375" style="254"/>
    <col min="4609" max="4609" width="5.140625" style="254" customWidth="1"/>
    <col min="4610" max="4610" width="16" style="254" customWidth="1"/>
    <col min="4611" max="4611" width="11.5703125" style="254" customWidth="1"/>
    <col min="4612" max="4612" width="19.7109375" style="254" customWidth="1"/>
    <col min="4613" max="4616" width="14.42578125" style="254" customWidth="1"/>
    <col min="4617" max="4617" width="5.28515625" style="254" customWidth="1"/>
    <col min="4618" max="4864" width="12.7109375" style="254"/>
    <col min="4865" max="4865" width="5.140625" style="254" customWidth="1"/>
    <col min="4866" max="4866" width="16" style="254" customWidth="1"/>
    <col min="4867" max="4867" width="11.5703125" style="254" customWidth="1"/>
    <col min="4868" max="4868" width="19.7109375" style="254" customWidth="1"/>
    <col min="4869" max="4872" width="14.42578125" style="254" customWidth="1"/>
    <col min="4873" max="4873" width="5.28515625" style="254" customWidth="1"/>
    <col min="4874" max="5120" width="12.7109375" style="254"/>
    <col min="5121" max="5121" width="5.140625" style="254" customWidth="1"/>
    <col min="5122" max="5122" width="16" style="254" customWidth="1"/>
    <col min="5123" max="5123" width="11.5703125" style="254" customWidth="1"/>
    <col min="5124" max="5124" width="19.7109375" style="254" customWidth="1"/>
    <col min="5125" max="5128" width="14.42578125" style="254" customWidth="1"/>
    <col min="5129" max="5129" width="5.28515625" style="254" customWidth="1"/>
    <col min="5130" max="5376" width="12.7109375" style="254"/>
    <col min="5377" max="5377" width="5.140625" style="254" customWidth="1"/>
    <col min="5378" max="5378" width="16" style="254" customWidth="1"/>
    <col min="5379" max="5379" width="11.5703125" style="254" customWidth="1"/>
    <col min="5380" max="5380" width="19.7109375" style="254" customWidth="1"/>
    <col min="5381" max="5384" width="14.42578125" style="254" customWidth="1"/>
    <col min="5385" max="5385" width="5.28515625" style="254" customWidth="1"/>
    <col min="5386" max="5632" width="12.7109375" style="254"/>
    <col min="5633" max="5633" width="5.140625" style="254" customWidth="1"/>
    <col min="5634" max="5634" width="16" style="254" customWidth="1"/>
    <col min="5635" max="5635" width="11.5703125" style="254" customWidth="1"/>
    <col min="5636" max="5636" width="19.7109375" style="254" customWidth="1"/>
    <col min="5637" max="5640" width="14.42578125" style="254" customWidth="1"/>
    <col min="5641" max="5641" width="5.28515625" style="254" customWidth="1"/>
    <col min="5642" max="5888" width="12.7109375" style="254"/>
    <col min="5889" max="5889" width="5.140625" style="254" customWidth="1"/>
    <col min="5890" max="5890" width="16" style="254" customWidth="1"/>
    <col min="5891" max="5891" width="11.5703125" style="254" customWidth="1"/>
    <col min="5892" max="5892" width="19.7109375" style="254" customWidth="1"/>
    <col min="5893" max="5896" width="14.42578125" style="254" customWidth="1"/>
    <col min="5897" max="5897" width="5.28515625" style="254" customWidth="1"/>
    <col min="5898" max="6144" width="12.7109375" style="254"/>
    <col min="6145" max="6145" width="5.140625" style="254" customWidth="1"/>
    <col min="6146" max="6146" width="16" style="254" customWidth="1"/>
    <col min="6147" max="6147" width="11.5703125" style="254" customWidth="1"/>
    <col min="6148" max="6148" width="19.7109375" style="254" customWidth="1"/>
    <col min="6149" max="6152" width="14.42578125" style="254" customWidth="1"/>
    <col min="6153" max="6153" width="5.28515625" style="254" customWidth="1"/>
    <col min="6154" max="6400" width="12.7109375" style="254"/>
    <col min="6401" max="6401" width="5.140625" style="254" customWidth="1"/>
    <col min="6402" max="6402" width="16" style="254" customWidth="1"/>
    <col min="6403" max="6403" width="11.5703125" style="254" customWidth="1"/>
    <col min="6404" max="6404" width="19.7109375" style="254" customWidth="1"/>
    <col min="6405" max="6408" width="14.42578125" style="254" customWidth="1"/>
    <col min="6409" max="6409" width="5.28515625" style="254" customWidth="1"/>
    <col min="6410" max="6656" width="12.7109375" style="254"/>
    <col min="6657" max="6657" width="5.140625" style="254" customWidth="1"/>
    <col min="6658" max="6658" width="16" style="254" customWidth="1"/>
    <col min="6659" max="6659" width="11.5703125" style="254" customWidth="1"/>
    <col min="6660" max="6660" width="19.7109375" style="254" customWidth="1"/>
    <col min="6661" max="6664" width="14.42578125" style="254" customWidth="1"/>
    <col min="6665" max="6665" width="5.28515625" style="254" customWidth="1"/>
    <col min="6666" max="6912" width="12.7109375" style="254"/>
    <col min="6913" max="6913" width="5.140625" style="254" customWidth="1"/>
    <col min="6914" max="6914" width="16" style="254" customWidth="1"/>
    <col min="6915" max="6915" width="11.5703125" style="254" customWidth="1"/>
    <col min="6916" max="6916" width="19.7109375" style="254" customWidth="1"/>
    <col min="6917" max="6920" width="14.42578125" style="254" customWidth="1"/>
    <col min="6921" max="6921" width="5.28515625" style="254" customWidth="1"/>
    <col min="6922" max="7168" width="12.7109375" style="254"/>
    <col min="7169" max="7169" width="5.140625" style="254" customWidth="1"/>
    <col min="7170" max="7170" width="16" style="254" customWidth="1"/>
    <col min="7171" max="7171" width="11.5703125" style="254" customWidth="1"/>
    <col min="7172" max="7172" width="19.7109375" style="254" customWidth="1"/>
    <col min="7173" max="7176" width="14.42578125" style="254" customWidth="1"/>
    <col min="7177" max="7177" width="5.28515625" style="254" customWidth="1"/>
    <col min="7178" max="7424" width="12.7109375" style="254"/>
    <col min="7425" max="7425" width="5.140625" style="254" customWidth="1"/>
    <col min="7426" max="7426" width="16" style="254" customWidth="1"/>
    <col min="7427" max="7427" width="11.5703125" style="254" customWidth="1"/>
    <col min="7428" max="7428" width="19.7109375" style="254" customWidth="1"/>
    <col min="7429" max="7432" width="14.42578125" style="254" customWidth="1"/>
    <col min="7433" max="7433" width="5.28515625" style="254" customWidth="1"/>
    <col min="7434" max="7680" width="12.7109375" style="254"/>
    <col min="7681" max="7681" width="5.140625" style="254" customWidth="1"/>
    <col min="7682" max="7682" width="16" style="254" customWidth="1"/>
    <col min="7683" max="7683" width="11.5703125" style="254" customWidth="1"/>
    <col min="7684" max="7684" width="19.7109375" style="254" customWidth="1"/>
    <col min="7685" max="7688" width="14.42578125" style="254" customWidth="1"/>
    <col min="7689" max="7689" width="5.28515625" style="254" customWidth="1"/>
    <col min="7690" max="7936" width="12.7109375" style="254"/>
    <col min="7937" max="7937" width="5.140625" style="254" customWidth="1"/>
    <col min="7938" max="7938" width="16" style="254" customWidth="1"/>
    <col min="7939" max="7939" width="11.5703125" style="254" customWidth="1"/>
    <col min="7940" max="7940" width="19.7109375" style="254" customWidth="1"/>
    <col min="7941" max="7944" width="14.42578125" style="254" customWidth="1"/>
    <col min="7945" max="7945" width="5.28515625" style="254" customWidth="1"/>
    <col min="7946" max="8192" width="12.7109375" style="254"/>
    <col min="8193" max="8193" width="5.140625" style="254" customWidth="1"/>
    <col min="8194" max="8194" width="16" style="254" customWidth="1"/>
    <col min="8195" max="8195" width="11.5703125" style="254" customWidth="1"/>
    <col min="8196" max="8196" width="19.7109375" style="254" customWidth="1"/>
    <col min="8197" max="8200" width="14.42578125" style="254" customWidth="1"/>
    <col min="8201" max="8201" width="5.28515625" style="254" customWidth="1"/>
    <col min="8202" max="8448" width="12.7109375" style="254"/>
    <col min="8449" max="8449" width="5.140625" style="254" customWidth="1"/>
    <col min="8450" max="8450" width="16" style="254" customWidth="1"/>
    <col min="8451" max="8451" width="11.5703125" style="254" customWidth="1"/>
    <col min="8452" max="8452" width="19.7109375" style="254" customWidth="1"/>
    <col min="8453" max="8456" width="14.42578125" style="254" customWidth="1"/>
    <col min="8457" max="8457" width="5.28515625" style="254" customWidth="1"/>
    <col min="8458" max="8704" width="12.7109375" style="254"/>
    <col min="8705" max="8705" width="5.140625" style="254" customWidth="1"/>
    <col min="8706" max="8706" width="16" style="254" customWidth="1"/>
    <col min="8707" max="8707" width="11.5703125" style="254" customWidth="1"/>
    <col min="8708" max="8708" width="19.7109375" style="254" customWidth="1"/>
    <col min="8709" max="8712" width="14.42578125" style="254" customWidth="1"/>
    <col min="8713" max="8713" width="5.28515625" style="254" customWidth="1"/>
    <col min="8714" max="8960" width="12.7109375" style="254"/>
    <col min="8961" max="8961" width="5.140625" style="254" customWidth="1"/>
    <col min="8962" max="8962" width="16" style="254" customWidth="1"/>
    <col min="8963" max="8963" width="11.5703125" style="254" customWidth="1"/>
    <col min="8964" max="8964" width="19.7109375" style="254" customWidth="1"/>
    <col min="8965" max="8968" width="14.42578125" style="254" customWidth="1"/>
    <col min="8969" max="8969" width="5.28515625" style="254" customWidth="1"/>
    <col min="8970" max="9216" width="12.7109375" style="254"/>
    <col min="9217" max="9217" width="5.140625" style="254" customWidth="1"/>
    <col min="9218" max="9218" width="16" style="254" customWidth="1"/>
    <col min="9219" max="9219" width="11.5703125" style="254" customWidth="1"/>
    <col min="9220" max="9220" width="19.7109375" style="254" customWidth="1"/>
    <col min="9221" max="9224" width="14.42578125" style="254" customWidth="1"/>
    <col min="9225" max="9225" width="5.28515625" style="254" customWidth="1"/>
    <col min="9226" max="9472" width="12.7109375" style="254"/>
    <col min="9473" max="9473" width="5.140625" style="254" customWidth="1"/>
    <col min="9474" max="9474" width="16" style="254" customWidth="1"/>
    <col min="9475" max="9475" width="11.5703125" style="254" customWidth="1"/>
    <col min="9476" max="9476" width="19.7109375" style="254" customWidth="1"/>
    <col min="9477" max="9480" width="14.42578125" style="254" customWidth="1"/>
    <col min="9481" max="9481" width="5.28515625" style="254" customWidth="1"/>
    <col min="9482" max="9728" width="12.7109375" style="254"/>
    <col min="9729" max="9729" width="5.140625" style="254" customWidth="1"/>
    <col min="9730" max="9730" width="16" style="254" customWidth="1"/>
    <col min="9731" max="9731" width="11.5703125" style="254" customWidth="1"/>
    <col min="9732" max="9732" width="19.7109375" style="254" customWidth="1"/>
    <col min="9733" max="9736" width="14.42578125" style="254" customWidth="1"/>
    <col min="9737" max="9737" width="5.28515625" style="254" customWidth="1"/>
    <col min="9738" max="9984" width="12.7109375" style="254"/>
    <col min="9985" max="9985" width="5.140625" style="254" customWidth="1"/>
    <col min="9986" max="9986" width="16" style="254" customWidth="1"/>
    <col min="9987" max="9987" width="11.5703125" style="254" customWidth="1"/>
    <col min="9988" max="9988" width="19.7109375" style="254" customWidth="1"/>
    <col min="9989" max="9992" width="14.42578125" style="254" customWidth="1"/>
    <col min="9993" max="9993" width="5.28515625" style="254" customWidth="1"/>
    <col min="9994" max="10240" width="12.7109375" style="254"/>
    <col min="10241" max="10241" width="5.140625" style="254" customWidth="1"/>
    <col min="10242" max="10242" width="16" style="254" customWidth="1"/>
    <col min="10243" max="10243" width="11.5703125" style="254" customWidth="1"/>
    <col min="10244" max="10244" width="19.7109375" style="254" customWidth="1"/>
    <col min="10245" max="10248" width="14.42578125" style="254" customWidth="1"/>
    <col min="10249" max="10249" width="5.28515625" style="254" customWidth="1"/>
    <col min="10250" max="10496" width="12.7109375" style="254"/>
    <col min="10497" max="10497" width="5.140625" style="254" customWidth="1"/>
    <col min="10498" max="10498" width="16" style="254" customWidth="1"/>
    <col min="10499" max="10499" width="11.5703125" style="254" customWidth="1"/>
    <col min="10500" max="10500" width="19.7109375" style="254" customWidth="1"/>
    <col min="10501" max="10504" width="14.42578125" style="254" customWidth="1"/>
    <col min="10505" max="10505" width="5.28515625" style="254" customWidth="1"/>
    <col min="10506" max="10752" width="12.7109375" style="254"/>
    <col min="10753" max="10753" width="5.140625" style="254" customWidth="1"/>
    <col min="10754" max="10754" width="16" style="254" customWidth="1"/>
    <col min="10755" max="10755" width="11.5703125" style="254" customWidth="1"/>
    <col min="10756" max="10756" width="19.7109375" style="254" customWidth="1"/>
    <col min="10757" max="10760" width="14.42578125" style="254" customWidth="1"/>
    <col min="10761" max="10761" width="5.28515625" style="254" customWidth="1"/>
    <col min="10762" max="11008" width="12.7109375" style="254"/>
    <col min="11009" max="11009" width="5.140625" style="254" customWidth="1"/>
    <col min="11010" max="11010" width="16" style="254" customWidth="1"/>
    <col min="11011" max="11011" width="11.5703125" style="254" customWidth="1"/>
    <col min="11012" max="11012" width="19.7109375" style="254" customWidth="1"/>
    <col min="11013" max="11016" width="14.42578125" style="254" customWidth="1"/>
    <col min="11017" max="11017" width="5.28515625" style="254" customWidth="1"/>
    <col min="11018" max="11264" width="12.7109375" style="254"/>
    <col min="11265" max="11265" width="5.140625" style="254" customWidth="1"/>
    <col min="11266" max="11266" width="16" style="254" customWidth="1"/>
    <col min="11267" max="11267" width="11.5703125" style="254" customWidth="1"/>
    <col min="11268" max="11268" width="19.7109375" style="254" customWidth="1"/>
    <col min="11269" max="11272" width="14.42578125" style="254" customWidth="1"/>
    <col min="11273" max="11273" width="5.28515625" style="254" customWidth="1"/>
    <col min="11274" max="11520" width="12.7109375" style="254"/>
    <col min="11521" max="11521" width="5.140625" style="254" customWidth="1"/>
    <col min="11522" max="11522" width="16" style="254" customWidth="1"/>
    <col min="11523" max="11523" width="11.5703125" style="254" customWidth="1"/>
    <col min="11524" max="11524" width="19.7109375" style="254" customWidth="1"/>
    <col min="11525" max="11528" width="14.42578125" style="254" customWidth="1"/>
    <col min="11529" max="11529" width="5.28515625" style="254" customWidth="1"/>
    <col min="11530" max="11776" width="12.7109375" style="254"/>
    <col min="11777" max="11777" width="5.140625" style="254" customWidth="1"/>
    <col min="11778" max="11778" width="16" style="254" customWidth="1"/>
    <col min="11779" max="11779" width="11.5703125" style="254" customWidth="1"/>
    <col min="11780" max="11780" width="19.7109375" style="254" customWidth="1"/>
    <col min="11781" max="11784" width="14.42578125" style="254" customWidth="1"/>
    <col min="11785" max="11785" width="5.28515625" style="254" customWidth="1"/>
    <col min="11786" max="12032" width="12.7109375" style="254"/>
    <col min="12033" max="12033" width="5.140625" style="254" customWidth="1"/>
    <col min="12034" max="12034" width="16" style="254" customWidth="1"/>
    <col min="12035" max="12035" width="11.5703125" style="254" customWidth="1"/>
    <col min="12036" max="12036" width="19.7109375" style="254" customWidth="1"/>
    <col min="12037" max="12040" width="14.42578125" style="254" customWidth="1"/>
    <col min="12041" max="12041" width="5.28515625" style="254" customWidth="1"/>
    <col min="12042" max="12288" width="12.7109375" style="254"/>
    <col min="12289" max="12289" width="5.140625" style="254" customWidth="1"/>
    <col min="12290" max="12290" width="16" style="254" customWidth="1"/>
    <col min="12291" max="12291" width="11.5703125" style="254" customWidth="1"/>
    <col min="12292" max="12292" width="19.7109375" style="254" customWidth="1"/>
    <col min="12293" max="12296" width="14.42578125" style="254" customWidth="1"/>
    <col min="12297" max="12297" width="5.28515625" style="254" customWidth="1"/>
    <col min="12298" max="12544" width="12.7109375" style="254"/>
    <col min="12545" max="12545" width="5.140625" style="254" customWidth="1"/>
    <col min="12546" max="12546" width="16" style="254" customWidth="1"/>
    <col min="12547" max="12547" width="11.5703125" style="254" customWidth="1"/>
    <col min="12548" max="12548" width="19.7109375" style="254" customWidth="1"/>
    <col min="12549" max="12552" width="14.42578125" style="254" customWidth="1"/>
    <col min="12553" max="12553" width="5.28515625" style="254" customWidth="1"/>
    <col min="12554" max="12800" width="12.7109375" style="254"/>
    <col min="12801" max="12801" width="5.140625" style="254" customWidth="1"/>
    <col min="12802" max="12802" width="16" style="254" customWidth="1"/>
    <col min="12803" max="12803" width="11.5703125" style="254" customWidth="1"/>
    <col min="12804" max="12804" width="19.7109375" style="254" customWidth="1"/>
    <col min="12805" max="12808" width="14.42578125" style="254" customWidth="1"/>
    <col min="12809" max="12809" width="5.28515625" style="254" customWidth="1"/>
    <col min="12810" max="13056" width="12.7109375" style="254"/>
    <col min="13057" max="13057" width="5.140625" style="254" customWidth="1"/>
    <col min="13058" max="13058" width="16" style="254" customWidth="1"/>
    <col min="13059" max="13059" width="11.5703125" style="254" customWidth="1"/>
    <col min="13060" max="13060" width="19.7109375" style="254" customWidth="1"/>
    <col min="13061" max="13064" width="14.42578125" style="254" customWidth="1"/>
    <col min="13065" max="13065" width="5.28515625" style="254" customWidth="1"/>
    <col min="13066" max="13312" width="12.7109375" style="254"/>
    <col min="13313" max="13313" width="5.140625" style="254" customWidth="1"/>
    <col min="13314" max="13314" width="16" style="254" customWidth="1"/>
    <col min="13315" max="13315" width="11.5703125" style="254" customWidth="1"/>
    <col min="13316" max="13316" width="19.7109375" style="254" customWidth="1"/>
    <col min="13317" max="13320" width="14.42578125" style="254" customWidth="1"/>
    <col min="13321" max="13321" width="5.28515625" style="254" customWidth="1"/>
    <col min="13322" max="13568" width="12.7109375" style="254"/>
    <col min="13569" max="13569" width="5.140625" style="254" customWidth="1"/>
    <col min="13570" max="13570" width="16" style="254" customWidth="1"/>
    <col min="13571" max="13571" width="11.5703125" style="254" customWidth="1"/>
    <col min="13572" max="13572" width="19.7109375" style="254" customWidth="1"/>
    <col min="13573" max="13576" width="14.42578125" style="254" customWidth="1"/>
    <col min="13577" max="13577" width="5.28515625" style="254" customWidth="1"/>
    <col min="13578" max="13824" width="12.7109375" style="254"/>
    <col min="13825" max="13825" width="5.140625" style="254" customWidth="1"/>
    <col min="13826" max="13826" width="16" style="254" customWidth="1"/>
    <col min="13827" max="13827" width="11.5703125" style="254" customWidth="1"/>
    <col min="13828" max="13828" width="19.7109375" style="254" customWidth="1"/>
    <col min="13829" max="13832" width="14.42578125" style="254" customWidth="1"/>
    <col min="13833" max="13833" width="5.28515625" style="254" customWidth="1"/>
    <col min="13834" max="14080" width="12.7109375" style="254"/>
    <col min="14081" max="14081" width="5.140625" style="254" customWidth="1"/>
    <col min="14082" max="14082" width="16" style="254" customWidth="1"/>
    <col min="14083" max="14083" width="11.5703125" style="254" customWidth="1"/>
    <col min="14084" max="14084" width="19.7109375" style="254" customWidth="1"/>
    <col min="14085" max="14088" width="14.42578125" style="254" customWidth="1"/>
    <col min="14089" max="14089" width="5.28515625" style="254" customWidth="1"/>
    <col min="14090" max="14336" width="12.7109375" style="254"/>
    <col min="14337" max="14337" width="5.140625" style="254" customWidth="1"/>
    <col min="14338" max="14338" width="16" style="254" customWidth="1"/>
    <col min="14339" max="14339" width="11.5703125" style="254" customWidth="1"/>
    <col min="14340" max="14340" width="19.7109375" style="254" customWidth="1"/>
    <col min="14341" max="14344" width="14.42578125" style="254" customWidth="1"/>
    <col min="14345" max="14345" width="5.28515625" style="254" customWidth="1"/>
    <col min="14346" max="14592" width="12.7109375" style="254"/>
    <col min="14593" max="14593" width="5.140625" style="254" customWidth="1"/>
    <col min="14594" max="14594" width="16" style="254" customWidth="1"/>
    <col min="14595" max="14595" width="11.5703125" style="254" customWidth="1"/>
    <col min="14596" max="14596" width="19.7109375" style="254" customWidth="1"/>
    <col min="14597" max="14600" width="14.42578125" style="254" customWidth="1"/>
    <col min="14601" max="14601" width="5.28515625" style="254" customWidth="1"/>
    <col min="14602" max="14848" width="12.7109375" style="254"/>
    <col min="14849" max="14849" width="5.140625" style="254" customWidth="1"/>
    <col min="14850" max="14850" width="16" style="254" customWidth="1"/>
    <col min="14851" max="14851" width="11.5703125" style="254" customWidth="1"/>
    <col min="14852" max="14852" width="19.7109375" style="254" customWidth="1"/>
    <col min="14853" max="14856" width="14.42578125" style="254" customWidth="1"/>
    <col min="14857" max="14857" width="5.28515625" style="254" customWidth="1"/>
    <col min="14858" max="15104" width="12.7109375" style="254"/>
    <col min="15105" max="15105" width="5.140625" style="254" customWidth="1"/>
    <col min="15106" max="15106" width="16" style="254" customWidth="1"/>
    <col min="15107" max="15107" width="11.5703125" style="254" customWidth="1"/>
    <col min="15108" max="15108" width="19.7109375" style="254" customWidth="1"/>
    <col min="15109" max="15112" width="14.42578125" style="254" customWidth="1"/>
    <col min="15113" max="15113" width="5.28515625" style="254" customWidth="1"/>
    <col min="15114" max="15360" width="12.7109375" style="254"/>
    <col min="15361" max="15361" width="5.140625" style="254" customWidth="1"/>
    <col min="15362" max="15362" width="16" style="254" customWidth="1"/>
    <col min="15363" max="15363" width="11.5703125" style="254" customWidth="1"/>
    <col min="15364" max="15364" width="19.7109375" style="254" customWidth="1"/>
    <col min="15365" max="15368" width="14.42578125" style="254" customWidth="1"/>
    <col min="15369" max="15369" width="5.28515625" style="254" customWidth="1"/>
    <col min="15370" max="15616" width="12.7109375" style="254"/>
    <col min="15617" max="15617" width="5.140625" style="254" customWidth="1"/>
    <col min="15618" max="15618" width="16" style="254" customWidth="1"/>
    <col min="15619" max="15619" width="11.5703125" style="254" customWidth="1"/>
    <col min="15620" max="15620" width="19.7109375" style="254" customWidth="1"/>
    <col min="15621" max="15624" width="14.42578125" style="254" customWidth="1"/>
    <col min="15625" max="15625" width="5.28515625" style="254" customWidth="1"/>
    <col min="15626" max="15872" width="12.7109375" style="254"/>
    <col min="15873" max="15873" width="5.140625" style="254" customWidth="1"/>
    <col min="15874" max="15874" width="16" style="254" customWidth="1"/>
    <col min="15875" max="15875" width="11.5703125" style="254" customWidth="1"/>
    <col min="15876" max="15876" width="19.7109375" style="254" customWidth="1"/>
    <col min="15877" max="15880" width="14.42578125" style="254" customWidth="1"/>
    <col min="15881" max="15881" width="5.28515625" style="254" customWidth="1"/>
    <col min="15882" max="16128" width="12.7109375" style="254"/>
    <col min="16129" max="16129" width="5.140625" style="254" customWidth="1"/>
    <col min="16130" max="16130" width="16" style="254" customWidth="1"/>
    <col min="16131" max="16131" width="11.5703125" style="254" customWidth="1"/>
    <col min="16132" max="16132" width="19.7109375" style="254" customWidth="1"/>
    <col min="16133" max="16136" width="14.42578125" style="254" customWidth="1"/>
    <col min="16137" max="16137" width="5.28515625" style="254" customWidth="1"/>
    <col min="16138" max="16384" width="12.7109375" style="254"/>
  </cols>
  <sheetData>
    <row r="1" spans="1:238" s="250" customFormat="1" ht="36.75" customHeight="1" x14ac:dyDescent="0.2">
      <c r="B1" s="891" t="s">
        <v>74</v>
      </c>
      <c r="C1" s="891"/>
      <c r="D1" s="891"/>
      <c r="E1" s="891"/>
      <c r="F1" s="891"/>
      <c r="G1" s="891"/>
      <c r="H1" s="891"/>
      <c r="I1" s="251"/>
    </row>
    <row r="2" spans="1:238" s="250" customFormat="1" ht="21.75" customHeight="1" thickBot="1" x14ac:dyDescent="0.25">
      <c r="B2" s="252"/>
      <c r="C2" s="252"/>
      <c r="D2" s="252"/>
      <c r="E2" s="252"/>
      <c r="F2" s="252"/>
      <c r="G2" s="252"/>
      <c r="H2" s="252"/>
    </row>
    <row r="3" spans="1:238" ht="22.15" customHeight="1" thickTop="1" thickBot="1" x14ac:dyDescent="0.25">
      <c r="A3" s="250"/>
      <c r="B3" s="253"/>
      <c r="C3" s="253"/>
      <c r="D3" s="253"/>
      <c r="E3" s="892">
        <v>2006</v>
      </c>
      <c r="F3" s="893"/>
      <c r="G3" s="893"/>
      <c r="H3" s="894"/>
    </row>
    <row r="4" spans="1:238" ht="15.75" customHeight="1" thickTop="1" x14ac:dyDescent="0.2">
      <c r="A4" s="250"/>
      <c r="B4" s="895" t="s">
        <v>32</v>
      </c>
      <c r="C4" s="897" t="s">
        <v>33</v>
      </c>
      <c r="D4" s="899" t="s">
        <v>34</v>
      </c>
      <c r="E4" s="901" t="s">
        <v>35</v>
      </c>
      <c r="F4" s="902"/>
      <c r="G4" s="903" t="s">
        <v>36</v>
      </c>
      <c r="H4" s="904"/>
    </row>
    <row r="5" spans="1:238" ht="89.25" customHeight="1" thickBot="1" x14ac:dyDescent="0.25">
      <c r="A5" s="250"/>
      <c r="B5" s="896"/>
      <c r="C5" s="898"/>
      <c r="D5" s="900"/>
      <c r="E5" s="16" t="s">
        <v>50</v>
      </c>
      <c r="F5" s="17" t="s">
        <v>68</v>
      </c>
      <c r="G5" s="17" t="s">
        <v>39</v>
      </c>
      <c r="H5" s="255" t="s">
        <v>40</v>
      </c>
    </row>
    <row r="6" spans="1:238" ht="14.25" customHeight="1" thickTop="1" x14ac:dyDescent="0.2">
      <c r="A6" s="250"/>
      <c r="B6" s="884" t="s">
        <v>41</v>
      </c>
      <c r="C6" s="887" t="s">
        <v>42</v>
      </c>
      <c r="D6" s="256" t="s">
        <v>43</v>
      </c>
      <c r="E6" s="257">
        <v>232903.96256999997</v>
      </c>
      <c r="F6" s="258">
        <v>195538.05228000003</v>
      </c>
      <c r="G6" s="259"/>
      <c r="H6" s="260">
        <v>31695.725560000006</v>
      </c>
      <c r="J6" s="261"/>
      <c r="K6" s="261"/>
    </row>
    <row r="7" spans="1:238" x14ac:dyDescent="0.2">
      <c r="A7" s="250"/>
      <c r="B7" s="884"/>
      <c r="C7" s="887"/>
      <c r="D7" s="262" t="s">
        <v>44</v>
      </c>
      <c r="E7" s="263"/>
      <c r="F7" s="264"/>
      <c r="G7" s="265"/>
      <c r="H7" s="266"/>
      <c r="J7" s="188"/>
      <c r="K7" s="261"/>
    </row>
    <row r="8" spans="1:238" s="261" customFormat="1" x14ac:dyDescent="0.2">
      <c r="A8" s="267"/>
      <c r="B8" s="884"/>
      <c r="C8" s="887"/>
      <c r="D8" s="262" t="s">
        <v>45</v>
      </c>
      <c r="E8" s="263">
        <v>141237.24474999995</v>
      </c>
      <c r="F8" s="264">
        <v>139589.68741999994</v>
      </c>
      <c r="G8" s="265"/>
      <c r="H8" s="266">
        <v>233498.37625102207</v>
      </c>
      <c r="I8" s="250"/>
      <c r="J8" s="188"/>
    </row>
    <row r="9" spans="1:238" s="261" customFormat="1" x14ac:dyDescent="0.2">
      <c r="A9" s="267"/>
      <c r="B9" s="884"/>
      <c r="C9" s="887"/>
      <c r="D9" s="268" t="s">
        <v>47</v>
      </c>
      <c r="E9" s="269">
        <v>540</v>
      </c>
      <c r="F9" s="270">
        <v>540</v>
      </c>
      <c r="G9" s="271"/>
      <c r="H9" s="272">
        <v>1.2</v>
      </c>
      <c r="I9" s="250"/>
      <c r="J9" s="188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</row>
    <row r="10" spans="1:238" s="261" customFormat="1" x14ac:dyDescent="0.2">
      <c r="A10" s="267"/>
      <c r="B10" s="884"/>
      <c r="C10" s="888"/>
      <c r="D10" s="273" t="s">
        <v>48</v>
      </c>
      <c r="E10" s="274">
        <v>374681.20731999993</v>
      </c>
      <c r="F10" s="275">
        <v>335667.73969999998</v>
      </c>
      <c r="G10" s="276"/>
      <c r="H10" s="277">
        <v>265195.3018110221</v>
      </c>
      <c r="I10" s="250"/>
      <c r="J10" s="188"/>
    </row>
    <row r="11" spans="1:238" ht="13.15" customHeight="1" x14ac:dyDescent="0.2">
      <c r="A11" s="250"/>
      <c r="B11" s="884"/>
      <c r="C11" s="889" t="s">
        <v>49</v>
      </c>
      <c r="D11" s="278" t="s">
        <v>43</v>
      </c>
      <c r="E11" s="279">
        <v>23685.232260000001</v>
      </c>
      <c r="F11" s="280">
        <v>22315.922309999998</v>
      </c>
      <c r="G11" s="281"/>
      <c r="H11" s="282">
        <v>3274.4515000000001</v>
      </c>
      <c r="J11" s="188"/>
      <c r="K11" s="261"/>
      <c r="GW11" s="261"/>
      <c r="GX11" s="261"/>
      <c r="GY11" s="261"/>
      <c r="GZ11" s="261"/>
      <c r="HA11" s="261"/>
      <c r="HB11" s="261"/>
      <c r="HC11" s="261"/>
      <c r="HD11" s="261"/>
      <c r="HE11" s="261"/>
      <c r="HF11" s="261"/>
      <c r="HG11" s="261"/>
      <c r="HH11" s="261"/>
      <c r="HI11" s="261"/>
      <c r="HJ11" s="261"/>
      <c r="HK11" s="261"/>
      <c r="HL11" s="261"/>
      <c r="HM11" s="261"/>
      <c r="HN11" s="261"/>
      <c r="HO11" s="261"/>
      <c r="HP11" s="261"/>
      <c r="HQ11" s="261"/>
      <c r="HR11" s="261"/>
      <c r="HS11" s="261"/>
      <c r="HT11" s="261"/>
      <c r="HU11" s="261"/>
      <c r="HV11" s="261"/>
      <c r="HW11" s="261"/>
      <c r="HX11" s="261"/>
      <c r="HY11" s="261"/>
      <c r="HZ11" s="261"/>
      <c r="IA11" s="261"/>
      <c r="IB11" s="261"/>
      <c r="IC11" s="261"/>
      <c r="ID11" s="261"/>
    </row>
    <row r="12" spans="1:238" x14ac:dyDescent="0.2">
      <c r="A12" s="250"/>
      <c r="B12" s="884"/>
      <c r="C12" s="887"/>
      <c r="D12" s="262" t="s">
        <v>44</v>
      </c>
      <c r="E12" s="263">
        <v>2521.6371300000001</v>
      </c>
      <c r="F12" s="264">
        <v>2491.7271299999998</v>
      </c>
      <c r="G12" s="265"/>
      <c r="H12" s="266">
        <v>209.53100000000001</v>
      </c>
      <c r="J12" s="188"/>
      <c r="K12" s="261"/>
    </row>
    <row r="13" spans="1:238" x14ac:dyDescent="0.2">
      <c r="A13" s="250"/>
      <c r="B13" s="884"/>
      <c r="C13" s="887"/>
      <c r="D13" s="268" t="s">
        <v>45</v>
      </c>
      <c r="E13" s="269">
        <v>8355.1575599999906</v>
      </c>
      <c r="F13" s="270">
        <v>8355.1575599999906</v>
      </c>
      <c r="G13" s="271"/>
      <c r="H13" s="272">
        <v>979.94753999999853</v>
      </c>
      <c r="J13" s="188"/>
      <c r="K13" s="261"/>
    </row>
    <row r="14" spans="1:238" x14ac:dyDescent="0.2">
      <c r="A14" s="250"/>
      <c r="B14" s="884"/>
      <c r="C14" s="888"/>
      <c r="D14" s="283" t="s">
        <v>48</v>
      </c>
      <c r="E14" s="284">
        <v>34562.026949999992</v>
      </c>
      <c r="F14" s="285">
        <v>33162.806999999986</v>
      </c>
      <c r="G14" s="286"/>
      <c r="H14" s="287">
        <v>4463.9300399999984</v>
      </c>
      <c r="I14" s="288"/>
      <c r="J14" s="197"/>
      <c r="K14" s="261"/>
    </row>
    <row r="15" spans="1:238" x14ac:dyDescent="0.2">
      <c r="A15" s="250"/>
      <c r="B15" s="885"/>
      <c r="C15" s="889" t="s">
        <v>50</v>
      </c>
      <c r="D15" s="278" t="s">
        <v>43</v>
      </c>
      <c r="E15" s="289">
        <v>256589.19482999996</v>
      </c>
      <c r="F15" s="290">
        <v>217853.97459000003</v>
      </c>
      <c r="G15" s="291"/>
      <c r="H15" s="292">
        <v>34970.177060000002</v>
      </c>
      <c r="I15" s="288"/>
      <c r="J15" s="197"/>
      <c r="K15" s="261"/>
    </row>
    <row r="16" spans="1:238" x14ac:dyDescent="0.2">
      <c r="A16" s="250"/>
      <c r="B16" s="885"/>
      <c r="C16" s="887"/>
      <c r="D16" s="262" t="s">
        <v>44</v>
      </c>
      <c r="E16" s="293">
        <v>2521.6371300000001</v>
      </c>
      <c r="F16" s="294">
        <v>2491.7271299999998</v>
      </c>
      <c r="G16" s="295"/>
      <c r="H16" s="296">
        <v>209.53100000000001</v>
      </c>
      <c r="I16" s="288"/>
      <c r="J16" s="197"/>
      <c r="K16" s="261"/>
    </row>
    <row r="17" spans="1:238" x14ac:dyDescent="0.2">
      <c r="A17" s="250"/>
      <c r="B17" s="885"/>
      <c r="C17" s="887"/>
      <c r="D17" s="297" t="s">
        <v>45</v>
      </c>
      <c r="E17" s="298">
        <v>149592.40230999995</v>
      </c>
      <c r="F17" s="294">
        <v>147944.84497999997</v>
      </c>
      <c r="G17" s="295"/>
      <c r="H17" s="296">
        <v>234478.32379102206</v>
      </c>
      <c r="I17" s="288"/>
      <c r="J17" s="197"/>
      <c r="K17" s="261"/>
    </row>
    <row r="18" spans="1:238" s="261" customFormat="1" x14ac:dyDescent="0.2">
      <c r="A18" s="267"/>
      <c r="B18" s="885"/>
      <c r="C18" s="887"/>
      <c r="D18" s="299" t="s">
        <v>47</v>
      </c>
      <c r="E18" s="300">
        <v>540</v>
      </c>
      <c r="F18" s="301">
        <v>540</v>
      </c>
      <c r="G18" s="302"/>
      <c r="H18" s="303">
        <v>1.2</v>
      </c>
      <c r="I18" s="288"/>
      <c r="J18" s="197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</row>
    <row r="19" spans="1:238" x14ac:dyDescent="0.2">
      <c r="A19" s="250"/>
      <c r="B19" s="886"/>
      <c r="C19" s="888"/>
      <c r="D19" s="304" t="s">
        <v>48</v>
      </c>
      <c r="E19" s="305">
        <v>409243.23426999984</v>
      </c>
      <c r="F19" s="306">
        <v>368830.54670000001</v>
      </c>
      <c r="G19" s="307"/>
      <c r="H19" s="308">
        <v>269659.23185102205</v>
      </c>
      <c r="I19" s="288"/>
      <c r="J19" s="197"/>
      <c r="K19" s="261"/>
    </row>
    <row r="20" spans="1:238" x14ac:dyDescent="0.2">
      <c r="A20" s="250"/>
      <c r="B20" s="890" t="s">
        <v>51</v>
      </c>
      <c r="C20" s="889" t="s">
        <v>52</v>
      </c>
      <c r="D20" s="309" t="s">
        <v>43</v>
      </c>
      <c r="E20" s="310">
        <v>76479.986780000007</v>
      </c>
      <c r="F20" s="311">
        <v>66812.089840000001</v>
      </c>
      <c r="G20" s="312"/>
      <c r="H20" s="313">
        <v>25447.283679999993</v>
      </c>
      <c r="I20" s="288"/>
      <c r="J20" s="314"/>
      <c r="K20" s="261"/>
    </row>
    <row r="21" spans="1:238" x14ac:dyDescent="0.2">
      <c r="A21" s="250"/>
      <c r="B21" s="884"/>
      <c r="C21" s="887"/>
      <c r="D21" s="299" t="s">
        <v>44</v>
      </c>
      <c r="E21" s="315">
        <v>57</v>
      </c>
      <c r="F21" s="316"/>
      <c r="G21" s="317"/>
      <c r="H21" s="318"/>
      <c r="I21" s="288"/>
      <c r="J21" s="314"/>
      <c r="K21" s="261"/>
    </row>
    <row r="22" spans="1:238" ht="13.5" thickBot="1" x14ac:dyDescent="0.25">
      <c r="A22" s="250"/>
      <c r="B22" s="884"/>
      <c r="C22" s="887"/>
      <c r="D22" s="319" t="s">
        <v>48</v>
      </c>
      <c r="E22" s="320">
        <v>76536.986780000007</v>
      </c>
      <c r="F22" s="321">
        <v>66812.089840000001</v>
      </c>
      <c r="G22" s="322"/>
      <c r="H22" s="323">
        <v>25447.283679999993</v>
      </c>
      <c r="I22" s="288"/>
      <c r="J22" s="314"/>
      <c r="K22" s="261"/>
    </row>
    <row r="23" spans="1:238" ht="14.25" customHeight="1" thickTop="1" x14ac:dyDescent="0.2">
      <c r="A23" s="250"/>
      <c r="B23" s="877" t="s">
        <v>53</v>
      </c>
      <c r="C23" s="878"/>
      <c r="D23" s="324" t="s">
        <v>43</v>
      </c>
      <c r="E23" s="325">
        <v>333069.18160999997</v>
      </c>
      <c r="F23" s="326">
        <v>284666.06443000009</v>
      </c>
      <c r="G23" s="327"/>
      <c r="H23" s="328">
        <v>60417.460739999995</v>
      </c>
      <c r="I23" s="288"/>
      <c r="J23" s="314"/>
      <c r="K23" s="261"/>
    </row>
    <row r="24" spans="1:238" x14ac:dyDescent="0.2">
      <c r="A24" s="250"/>
      <c r="B24" s="879"/>
      <c r="C24" s="880"/>
      <c r="D24" s="329" t="s">
        <v>44</v>
      </c>
      <c r="E24" s="298">
        <v>2578.6371300000001</v>
      </c>
      <c r="F24" s="294">
        <v>2491.7271299999998</v>
      </c>
      <c r="G24" s="295"/>
      <c r="H24" s="296">
        <v>209.53100000000001</v>
      </c>
      <c r="I24" s="288"/>
      <c r="J24" s="330"/>
    </row>
    <row r="25" spans="1:238" x14ac:dyDescent="0.2">
      <c r="A25" s="250"/>
      <c r="B25" s="879"/>
      <c r="C25" s="881"/>
      <c r="D25" s="329" t="s">
        <v>45</v>
      </c>
      <c r="E25" s="298">
        <v>149592.40230999995</v>
      </c>
      <c r="F25" s="294">
        <v>147944.84497999997</v>
      </c>
      <c r="G25" s="295"/>
      <c r="H25" s="296">
        <v>234478.32379102206</v>
      </c>
      <c r="I25" s="288"/>
      <c r="J25" s="330"/>
    </row>
    <row r="26" spans="1:238" x14ac:dyDescent="0.2">
      <c r="A26" s="250"/>
      <c r="B26" s="879"/>
      <c r="C26" s="881"/>
      <c r="D26" s="331" t="s">
        <v>47</v>
      </c>
      <c r="E26" s="332">
        <v>540</v>
      </c>
      <c r="F26" s="333">
        <v>540</v>
      </c>
      <c r="G26" s="334"/>
      <c r="H26" s="335">
        <v>1.2</v>
      </c>
      <c r="I26" s="288"/>
      <c r="J26" s="330"/>
    </row>
    <row r="27" spans="1:238" ht="14.25" customHeight="1" thickBot="1" x14ac:dyDescent="0.25">
      <c r="A27" s="250"/>
      <c r="B27" s="882"/>
      <c r="C27" s="883"/>
      <c r="D27" s="336" t="s">
        <v>50</v>
      </c>
      <c r="E27" s="337">
        <v>485780.22104999982</v>
      </c>
      <c r="F27" s="338">
        <v>435642.63653999998</v>
      </c>
      <c r="G27" s="339"/>
      <c r="H27" s="340">
        <v>295106.51553102204</v>
      </c>
    </row>
    <row r="28" spans="1:238" s="250" customFormat="1" ht="21" customHeight="1" thickTop="1" x14ac:dyDescent="0.2">
      <c r="E28" s="341"/>
    </row>
    <row r="29" spans="1:238" s="250" customFormat="1" x14ac:dyDescent="0.2">
      <c r="B29" s="168" t="s">
        <v>73</v>
      </c>
      <c r="E29" s="267"/>
    </row>
    <row r="30" spans="1:238" s="250" customFormat="1" ht="15" customHeight="1" x14ac:dyDescent="0.2">
      <c r="B30" s="342" t="s">
        <v>55</v>
      </c>
      <c r="E30" s="267"/>
    </row>
    <row r="31" spans="1:238" x14ac:dyDescent="0.2">
      <c r="B31" s="343" t="s">
        <v>62</v>
      </c>
      <c r="E31" s="261"/>
    </row>
    <row r="32" spans="1:238" x14ac:dyDescent="0.2">
      <c r="B32" s="343" t="s">
        <v>57</v>
      </c>
      <c r="E32" s="261"/>
    </row>
    <row r="33" spans="2:5" x14ac:dyDescent="0.2">
      <c r="B33" s="343" t="s">
        <v>58</v>
      </c>
      <c r="E33" s="261"/>
    </row>
    <row r="34" spans="2:5" x14ac:dyDescent="0.2">
      <c r="B34" s="343" t="s">
        <v>59</v>
      </c>
      <c r="E34" s="261"/>
    </row>
    <row r="35" spans="2:5" x14ac:dyDescent="0.2">
      <c r="B35" s="343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44"/>
  <sheetViews>
    <sheetView showGridLines="0" showZeros="0" zoomScale="85" zoomScaleNormal="85" workbookViewId="0"/>
  </sheetViews>
  <sheetFormatPr baseColWidth="10" defaultColWidth="12.7109375" defaultRowHeight="12.75" x14ac:dyDescent="0.2"/>
  <cols>
    <col min="1" max="1" width="3.28515625" style="15" customWidth="1"/>
    <col min="2" max="2" width="16" style="15" customWidth="1"/>
    <col min="3" max="3" width="11.5703125" style="15" customWidth="1"/>
    <col min="4" max="4" width="20.5703125" style="15" customWidth="1"/>
    <col min="5" max="8" width="12.7109375" style="15" customWidth="1"/>
    <col min="9" max="9" width="17.7109375" style="15" customWidth="1"/>
    <col min="10" max="10" width="14.7109375" style="15" bestFit="1" customWidth="1"/>
    <col min="11" max="16384" width="12.7109375" style="15"/>
  </cols>
  <sheetData>
    <row r="1" spans="1:225" s="12" customFormat="1" ht="33.75" customHeight="1" x14ac:dyDescent="0.2">
      <c r="B1" s="855" t="s">
        <v>104</v>
      </c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</row>
    <row r="2" spans="1:225" s="12" customFormat="1" ht="21.75" customHeight="1" thickBot="1" x14ac:dyDescent="0.25">
      <c r="B2" s="13"/>
      <c r="C2" s="13"/>
      <c r="D2" s="13"/>
    </row>
    <row r="3" spans="1:225" ht="22.15" customHeight="1" thickTop="1" thickBot="1" x14ac:dyDescent="0.25">
      <c r="A3" s="12"/>
      <c r="B3" s="14"/>
      <c r="C3" s="14"/>
      <c r="D3" s="14"/>
      <c r="E3" s="856">
        <v>2020</v>
      </c>
      <c r="F3" s="857"/>
      <c r="G3" s="857"/>
      <c r="H3" s="858"/>
      <c r="I3" s="856">
        <v>2021</v>
      </c>
      <c r="J3" s="857"/>
      <c r="K3" s="857"/>
      <c r="L3" s="858"/>
      <c r="M3" s="856">
        <v>2022</v>
      </c>
      <c r="N3" s="857"/>
      <c r="O3" s="857"/>
      <c r="P3" s="858"/>
    </row>
    <row r="4" spans="1:225" ht="15.75" customHeight="1" thickTop="1" x14ac:dyDescent="0.2">
      <c r="A4" s="12"/>
      <c r="B4" s="859" t="s">
        <v>32</v>
      </c>
      <c r="C4" s="861" t="s">
        <v>33</v>
      </c>
      <c r="D4" s="863" t="s">
        <v>34</v>
      </c>
      <c r="E4" s="846" t="s">
        <v>35</v>
      </c>
      <c r="F4" s="847"/>
      <c r="G4" s="844" t="s">
        <v>36</v>
      </c>
      <c r="H4" s="845"/>
      <c r="I4" s="846" t="s">
        <v>35</v>
      </c>
      <c r="J4" s="847"/>
      <c r="K4" s="844" t="s">
        <v>36</v>
      </c>
      <c r="L4" s="845"/>
      <c r="M4" s="846" t="s">
        <v>35</v>
      </c>
      <c r="N4" s="847"/>
      <c r="O4" s="844" t="s">
        <v>36</v>
      </c>
      <c r="P4" s="845"/>
    </row>
    <row r="5" spans="1:225" ht="89.25" customHeight="1" thickBot="1" x14ac:dyDescent="0.25">
      <c r="A5" s="12"/>
      <c r="B5" s="860"/>
      <c r="C5" s="862"/>
      <c r="D5" s="864"/>
      <c r="E5" s="16" t="s">
        <v>50</v>
      </c>
      <c r="F5" s="17" t="s">
        <v>83</v>
      </c>
      <c r="G5" s="17" t="s">
        <v>39</v>
      </c>
      <c r="H5" s="18" t="s">
        <v>40</v>
      </c>
      <c r="I5" s="665" t="s">
        <v>50</v>
      </c>
      <c r="J5" s="17" t="s">
        <v>83</v>
      </c>
      <c r="K5" s="17" t="s">
        <v>39</v>
      </c>
      <c r="L5" s="18" t="s">
        <v>40</v>
      </c>
      <c r="M5" s="666" t="s">
        <v>50</v>
      </c>
      <c r="N5" s="17" t="s">
        <v>90</v>
      </c>
      <c r="O5" s="17" t="s">
        <v>39</v>
      </c>
      <c r="P5" s="18" t="s">
        <v>91</v>
      </c>
    </row>
    <row r="6" spans="1:225" ht="14.25" customHeight="1" thickTop="1" x14ac:dyDescent="0.25">
      <c r="A6" s="12"/>
      <c r="B6" s="848" t="s">
        <v>41</v>
      </c>
      <c r="C6" s="851" t="s">
        <v>42</v>
      </c>
      <c r="D6" s="132" t="s">
        <v>43</v>
      </c>
      <c r="E6" s="730">
        <v>359888.96072999999</v>
      </c>
      <c r="F6" s="731">
        <v>359888.96072999999</v>
      </c>
      <c r="G6" s="701">
        <v>0</v>
      </c>
      <c r="H6" s="724">
        <v>47015.441590000002</v>
      </c>
      <c r="I6" s="732">
        <v>398383.91</v>
      </c>
      <c r="J6" s="731">
        <v>398383.91</v>
      </c>
      <c r="K6" s="701">
        <v>0</v>
      </c>
      <c r="L6" s="724">
        <v>48761.68</v>
      </c>
      <c r="M6" s="733">
        <v>540118.64</v>
      </c>
      <c r="N6" s="734">
        <v>540118.64</v>
      </c>
      <c r="O6" s="735">
        <v>0</v>
      </c>
      <c r="P6" s="736">
        <v>58401.53</v>
      </c>
    </row>
    <row r="7" spans="1:225" ht="15" x14ac:dyDescent="0.25">
      <c r="A7" s="12"/>
      <c r="B7" s="848"/>
      <c r="C7" s="851"/>
      <c r="D7" s="111" t="s">
        <v>44</v>
      </c>
      <c r="E7" s="737" t="s">
        <v>101</v>
      </c>
      <c r="F7" s="738" t="s">
        <v>101</v>
      </c>
      <c r="G7" s="703">
        <v>0</v>
      </c>
      <c r="H7" s="715" t="s">
        <v>101</v>
      </c>
      <c r="I7" s="739" t="s">
        <v>101</v>
      </c>
      <c r="J7" s="738" t="s">
        <v>101</v>
      </c>
      <c r="K7" s="703">
        <v>0</v>
      </c>
      <c r="L7" s="715" t="s">
        <v>101</v>
      </c>
      <c r="M7" s="740" t="s">
        <v>101</v>
      </c>
      <c r="N7" s="741" t="s">
        <v>101</v>
      </c>
      <c r="O7" s="742">
        <v>0</v>
      </c>
      <c r="P7" s="743" t="s">
        <v>101</v>
      </c>
    </row>
    <row r="8" spans="1:225" s="31" customFormat="1" ht="15" x14ac:dyDescent="0.25">
      <c r="A8" s="30"/>
      <c r="B8" s="848"/>
      <c r="C8" s="851"/>
      <c r="D8" s="111" t="s">
        <v>45</v>
      </c>
      <c r="E8" s="744">
        <v>112942.41459</v>
      </c>
      <c r="F8" s="745">
        <v>112942.41459</v>
      </c>
      <c r="G8" s="703">
        <v>0</v>
      </c>
      <c r="H8" s="715">
        <v>205854.21815</v>
      </c>
      <c r="I8" s="745">
        <v>145411.09</v>
      </c>
      <c r="J8" s="745">
        <v>145411.09</v>
      </c>
      <c r="K8" s="703">
        <v>0</v>
      </c>
      <c r="L8" s="715">
        <v>205014.98</v>
      </c>
      <c r="M8" s="740">
        <v>163960.1</v>
      </c>
      <c r="N8" s="746">
        <v>163960.1</v>
      </c>
      <c r="O8" s="747">
        <v>0</v>
      </c>
      <c r="P8" s="748">
        <v>193896.95</v>
      </c>
    </row>
    <row r="9" spans="1:225" s="31" customFormat="1" ht="15" x14ac:dyDescent="0.25">
      <c r="A9" s="30"/>
      <c r="B9" s="848"/>
      <c r="C9" s="851"/>
      <c r="D9" s="134" t="s">
        <v>46</v>
      </c>
      <c r="E9" s="744" t="s">
        <v>101</v>
      </c>
      <c r="F9" s="738" t="s">
        <v>101</v>
      </c>
      <c r="G9" s="703">
        <v>0</v>
      </c>
      <c r="H9" s="715" t="s">
        <v>101</v>
      </c>
      <c r="I9" s="745" t="s">
        <v>101</v>
      </c>
      <c r="J9" s="738" t="s">
        <v>101</v>
      </c>
      <c r="K9" s="703">
        <v>0</v>
      </c>
      <c r="L9" s="715" t="s">
        <v>101</v>
      </c>
      <c r="M9" s="740" t="s">
        <v>101</v>
      </c>
      <c r="N9" s="749" t="s">
        <v>101</v>
      </c>
      <c r="O9" s="679">
        <v>0</v>
      </c>
      <c r="P9" s="748" t="s">
        <v>101</v>
      </c>
    </row>
    <row r="10" spans="1:225" s="31" customFormat="1" ht="15" x14ac:dyDescent="0.25">
      <c r="A10" s="30"/>
      <c r="B10" s="848"/>
      <c r="C10" s="851"/>
      <c r="D10" s="112" t="s">
        <v>47</v>
      </c>
      <c r="E10" s="744">
        <v>1493.03919</v>
      </c>
      <c r="F10" s="738">
        <v>1493.03919</v>
      </c>
      <c r="G10" s="686">
        <v>0</v>
      </c>
      <c r="H10" s="750">
        <v>4.7335000000000003</v>
      </c>
      <c r="I10" s="745">
        <v>1181.54</v>
      </c>
      <c r="J10" s="738">
        <v>1181.54</v>
      </c>
      <c r="K10" s="686">
        <v>0</v>
      </c>
      <c r="L10" s="750">
        <v>4.63</v>
      </c>
      <c r="M10" s="751">
        <v>1734.42</v>
      </c>
      <c r="N10" s="752">
        <v>1734.42</v>
      </c>
      <c r="O10" s="753">
        <v>0</v>
      </c>
      <c r="P10" s="754">
        <v>13.95</v>
      </c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</row>
    <row r="11" spans="1:225" s="31" customFormat="1" x14ac:dyDescent="0.2">
      <c r="A11" s="30"/>
      <c r="B11" s="848"/>
      <c r="C11" s="852"/>
      <c r="D11" s="109" t="s">
        <v>48</v>
      </c>
      <c r="E11" s="674">
        <v>474349.07409999997</v>
      </c>
      <c r="F11" s="675">
        <v>474349.07409999997</v>
      </c>
      <c r="G11" s="675">
        <v>0</v>
      </c>
      <c r="H11" s="707">
        <v>252875.54324</v>
      </c>
      <c r="I11" s="755">
        <v>545020.81000000006</v>
      </c>
      <c r="J11" s="675">
        <v>545020.81000000006</v>
      </c>
      <c r="K11" s="675">
        <v>0</v>
      </c>
      <c r="L11" s="707">
        <v>253783.80000000002</v>
      </c>
      <c r="M11" s="755">
        <v>705883.15</v>
      </c>
      <c r="N11" s="755">
        <v>705883.15</v>
      </c>
      <c r="O11" s="755">
        <v>0</v>
      </c>
      <c r="P11" s="756">
        <v>252315.50000000003</v>
      </c>
    </row>
    <row r="12" spans="1:225" ht="13.15" customHeight="1" x14ac:dyDescent="0.2">
      <c r="A12" s="12"/>
      <c r="B12" s="848"/>
      <c r="C12" s="853" t="s">
        <v>49</v>
      </c>
      <c r="D12" s="110" t="s">
        <v>43</v>
      </c>
      <c r="E12" s="757">
        <v>22017.918180000001</v>
      </c>
      <c r="F12" s="758">
        <v>22017.918180000001</v>
      </c>
      <c r="G12" s="708">
        <v>0</v>
      </c>
      <c r="H12" s="715">
        <v>2523.1929</v>
      </c>
      <c r="I12" s="759">
        <v>25937.68</v>
      </c>
      <c r="J12" s="758">
        <v>25937.68</v>
      </c>
      <c r="K12" s="708">
        <v>0</v>
      </c>
      <c r="L12" s="715">
        <v>2990.45</v>
      </c>
      <c r="M12" s="760">
        <v>26056.39</v>
      </c>
      <c r="N12" s="761">
        <v>26056.39</v>
      </c>
      <c r="O12" s="762">
        <v>0</v>
      </c>
      <c r="P12" s="763">
        <v>2763.17</v>
      </c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</row>
    <row r="13" spans="1:225" x14ac:dyDescent="0.2">
      <c r="A13" s="12"/>
      <c r="B13" s="848"/>
      <c r="C13" s="851"/>
      <c r="D13" s="111" t="s">
        <v>44</v>
      </c>
      <c r="E13" s="744">
        <v>1378.7699299999999</v>
      </c>
      <c r="F13" s="764">
        <v>1378.7699299999999</v>
      </c>
      <c r="G13" s="738">
        <v>0</v>
      </c>
      <c r="H13" s="715">
        <v>265.98140000000001</v>
      </c>
      <c r="I13" s="745">
        <v>1270.3699999999999</v>
      </c>
      <c r="J13" s="764">
        <v>1270.3699999999999</v>
      </c>
      <c r="K13" s="738">
        <v>0</v>
      </c>
      <c r="L13" s="715">
        <v>228.19</v>
      </c>
      <c r="M13" s="740">
        <v>2612.02</v>
      </c>
      <c r="N13" s="765">
        <v>2612.02</v>
      </c>
      <c r="O13" s="686">
        <v>0</v>
      </c>
      <c r="P13" s="748">
        <v>374.15</v>
      </c>
    </row>
    <row r="14" spans="1:225" x14ac:dyDescent="0.2">
      <c r="A14" s="12"/>
      <c r="B14" s="848"/>
      <c r="C14" s="851"/>
      <c r="D14" s="111" t="s">
        <v>45</v>
      </c>
      <c r="E14" s="744">
        <v>9177.3829499999993</v>
      </c>
      <c r="F14" s="764">
        <v>9177.3829499999993</v>
      </c>
      <c r="G14" s="764">
        <v>0</v>
      </c>
      <c r="H14" s="715">
        <v>900.67948000000001</v>
      </c>
      <c r="I14" s="745">
        <v>13512.98</v>
      </c>
      <c r="J14" s="764">
        <v>13512.98</v>
      </c>
      <c r="K14" s="764">
        <v>0</v>
      </c>
      <c r="L14" s="715">
        <v>1353.32</v>
      </c>
      <c r="M14" s="760">
        <v>6406.54</v>
      </c>
      <c r="N14" s="766">
        <v>6406.54</v>
      </c>
      <c r="O14" s="767">
        <v>0</v>
      </c>
      <c r="P14" s="768">
        <v>633.94000000000005</v>
      </c>
    </row>
    <row r="15" spans="1:225" x14ac:dyDescent="0.2">
      <c r="A15" s="12"/>
      <c r="B15" s="848"/>
      <c r="C15" s="851"/>
      <c r="D15" s="111" t="s">
        <v>46</v>
      </c>
      <c r="E15" s="744" t="s">
        <v>101</v>
      </c>
      <c r="F15" s="764" t="s">
        <v>101</v>
      </c>
      <c r="G15" s="764">
        <v>0</v>
      </c>
      <c r="H15" s="715" t="s">
        <v>101</v>
      </c>
      <c r="I15" s="745" t="s">
        <v>101</v>
      </c>
      <c r="J15" s="764" t="s">
        <v>101</v>
      </c>
      <c r="K15" s="764">
        <v>0</v>
      </c>
      <c r="L15" s="715" t="s">
        <v>101</v>
      </c>
      <c r="M15" s="740" t="s">
        <v>101</v>
      </c>
      <c r="N15" s="769" t="s">
        <v>101</v>
      </c>
      <c r="O15" s="770">
        <v>0</v>
      </c>
      <c r="P15" s="748" t="s">
        <v>101</v>
      </c>
    </row>
    <row r="16" spans="1:225" x14ac:dyDescent="0.2">
      <c r="A16" s="12"/>
      <c r="B16" s="848"/>
      <c r="C16" s="851"/>
      <c r="D16" s="667" t="s">
        <v>47</v>
      </c>
      <c r="E16" s="744" t="s">
        <v>101</v>
      </c>
      <c r="F16" s="771" t="s">
        <v>101</v>
      </c>
      <c r="G16" s="712">
        <v>0</v>
      </c>
      <c r="H16" s="715" t="s">
        <v>101</v>
      </c>
      <c r="I16" s="745" t="s">
        <v>101</v>
      </c>
      <c r="J16" s="771" t="s">
        <v>101</v>
      </c>
      <c r="K16" s="712">
        <v>0</v>
      </c>
      <c r="L16" s="715" t="s">
        <v>101</v>
      </c>
      <c r="M16" s="760" t="s">
        <v>101</v>
      </c>
      <c r="N16" s="772" t="s">
        <v>101</v>
      </c>
      <c r="O16" s="773">
        <v>0</v>
      </c>
      <c r="P16" s="774" t="s">
        <v>101</v>
      </c>
    </row>
    <row r="17" spans="1:225" x14ac:dyDescent="0.2">
      <c r="A17" s="12"/>
      <c r="B17" s="848"/>
      <c r="C17" s="852"/>
      <c r="D17" s="109" t="s">
        <v>48</v>
      </c>
      <c r="E17" s="674">
        <v>32574.071059999998</v>
      </c>
      <c r="F17" s="755">
        <v>32574.071059999998</v>
      </c>
      <c r="G17" s="755">
        <v>0</v>
      </c>
      <c r="H17" s="713">
        <v>3695.4749800000004</v>
      </c>
      <c r="I17" s="755">
        <v>40788.22</v>
      </c>
      <c r="J17" s="755">
        <v>40788.22</v>
      </c>
      <c r="K17" s="755">
        <v>0</v>
      </c>
      <c r="L17" s="713">
        <v>4580.49</v>
      </c>
      <c r="M17" s="755">
        <v>35074.949999999997</v>
      </c>
      <c r="N17" s="755">
        <v>35074.949999999997</v>
      </c>
      <c r="O17" s="755">
        <v>0</v>
      </c>
      <c r="P17" s="756">
        <v>3771.26</v>
      </c>
    </row>
    <row r="18" spans="1:225" x14ac:dyDescent="0.2">
      <c r="A18" s="12"/>
      <c r="B18" s="849"/>
      <c r="C18" s="853" t="s">
        <v>50</v>
      </c>
      <c r="D18" s="110" t="s">
        <v>43</v>
      </c>
      <c r="E18" s="676">
        <v>381906.87890999997</v>
      </c>
      <c r="F18" s="683">
        <v>381906.87890999997</v>
      </c>
      <c r="G18" s="683">
        <v>0</v>
      </c>
      <c r="H18" s="715">
        <v>49538.634490000004</v>
      </c>
      <c r="I18" s="682">
        <v>424321.58999999997</v>
      </c>
      <c r="J18" s="683">
        <v>424321.58999999997</v>
      </c>
      <c r="K18" s="683">
        <v>0</v>
      </c>
      <c r="L18" s="715">
        <v>51752.13</v>
      </c>
      <c r="M18" s="775">
        <v>566175.03</v>
      </c>
      <c r="N18" s="776">
        <v>566175.03</v>
      </c>
      <c r="O18" s="777">
        <v>0</v>
      </c>
      <c r="P18" s="778">
        <v>61164.7</v>
      </c>
    </row>
    <row r="19" spans="1:225" x14ac:dyDescent="0.2">
      <c r="A19" s="12"/>
      <c r="B19" s="849"/>
      <c r="C19" s="851"/>
      <c r="D19" s="111" t="s">
        <v>44</v>
      </c>
      <c r="E19" s="779" t="s">
        <v>101</v>
      </c>
      <c r="F19" s="669" t="s">
        <v>101</v>
      </c>
      <c r="G19" s="669">
        <v>0</v>
      </c>
      <c r="H19" s="715" t="s">
        <v>101</v>
      </c>
      <c r="I19" s="780" t="s">
        <v>101</v>
      </c>
      <c r="J19" s="669" t="s">
        <v>101</v>
      </c>
      <c r="K19" s="669">
        <v>0</v>
      </c>
      <c r="L19" s="715" t="s">
        <v>101</v>
      </c>
      <c r="M19" s="781" t="s">
        <v>101</v>
      </c>
      <c r="N19" s="777" t="s">
        <v>101</v>
      </c>
      <c r="O19" s="777">
        <v>0</v>
      </c>
      <c r="P19" s="782" t="s">
        <v>101</v>
      </c>
    </row>
    <row r="20" spans="1:225" x14ac:dyDescent="0.2">
      <c r="A20" s="12"/>
      <c r="B20" s="849"/>
      <c r="C20" s="851"/>
      <c r="D20" s="111" t="s">
        <v>45</v>
      </c>
      <c r="E20" s="779">
        <v>122119.79754</v>
      </c>
      <c r="F20" s="681">
        <v>122119.79754</v>
      </c>
      <c r="G20" s="669">
        <v>0</v>
      </c>
      <c r="H20" s="715">
        <v>206754.89762999999</v>
      </c>
      <c r="I20" s="780">
        <v>158924.07</v>
      </c>
      <c r="J20" s="681">
        <v>158924.07</v>
      </c>
      <c r="K20" s="669">
        <v>0</v>
      </c>
      <c r="L20" s="715">
        <v>206368.30000000002</v>
      </c>
      <c r="M20" s="783">
        <v>170366.64</v>
      </c>
      <c r="N20" s="784">
        <v>170366.64</v>
      </c>
      <c r="O20" s="784">
        <v>0</v>
      </c>
      <c r="P20" s="785">
        <v>194530.89</v>
      </c>
    </row>
    <row r="21" spans="1:225" x14ac:dyDescent="0.2">
      <c r="A21" s="12"/>
      <c r="B21" s="849"/>
      <c r="C21" s="851"/>
      <c r="D21" s="134" t="s">
        <v>46</v>
      </c>
      <c r="E21" s="786" t="s">
        <v>101</v>
      </c>
      <c r="F21" s="685" t="s">
        <v>101</v>
      </c>
      <c r="G21" s="669">
        <v>0</v>
      </c>
      <c r="H21" s="715" t="s">
        <v>101</v>
      </c>
      <c r="I21" s="787" t="s">
        <v>101</v>
      </c>
      <c r="J21" s="685" t="s">
        <v>101</v>
      </c>
      <c r="K21" s="669">
        <v>0</v>
      </c>
      <c r="L21" s="715" t="s">
        <v>101</v>
      </c>
      <c r="M21" s="783" t="s">
        <v>101</v>
      </c>
      <c r="N21" s="788" t="s">
        <v>101</v>
      </c>
      <c r="O21" s="788">
        <v>0</v>
      </c>
      <c r="P21" s="789" t="s">
        <v>101</v>
      </c>
    </row>
    <row r="22" spans="1:225" s="31" customFormat="1" x14ac:dyDescent="0.2">
      <c r="A22" s="30"/>
      <c r="B22" s="849"/>
      <c r="C22" s="851"/>
      <c r="D22" s="112" t="s">
        <v>47</v>
      </c>
      <c r="E22" s="790" t="s">
        <v>101</v>
      </c>
      <c r="F22" s="686" t="s">
        <v>101</v>
      </c>
      <c r="G22" s="686">
        <v>0</v>
      </c>
      <c r="H22" s="715" t="s">
        <v>101</v>
      </c>
      <c r="I22" s="672" t="s">
        <v>101</v>
      </c>
      <c r="J22" s="686" t="s">
        <v>101</v>
      </c>
      <c r="K22" s="686">
        <v>0</v>
      </c>
      <c r="L22" s="715" t="s">
        <v>101</v>
      </c>
      <c r="M22" s="791" t="s">
        <v>101</v>
      </c>
      <c r="N22" s="792" t="s">
        <v>101</v>
      </c>
      <c r="O22" s="792">
        <v>0</v>
      </c>
      <c r="P22" s="793" t="s">
        <v>101</v>
      </c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</row>
    <row r="23" spans="1:225" x14ac:dyDescent="0.2">
      <c r="A23" s="12"/>
      <c r="B23" s="850"/>
      <c r="C23" s="852"/>
      <c r="D23" s="140" t="s">
        <v>48</v>
      </c>
      <c r="E23" s="674">
        <v>506923.14515999996</v>
      </c>
      <c r="F23" s="675">
        <v>506923.14515999996</v>
      </c>
      <c r="G23" s="675">
        <v>0</v>
      </c>
      <c r="H23" s="713">
        <v>256571.01822</v>
      </c>
      <c r="I23" s="755">
        <v>585809.03</v>
      </c>
      <c r="J23" s="675">
        <v>585809.03</v>
      </c>
      <c r="K23" s="675">
        <v>0</v>
      </c>
      <c r="L23" s="713">
        <v>258364.28999999998</v>
      </c>
      <c r="M23" s="755">
        <v>736541.67</v>
      </c>
      <c r="N23" s="755">
        <v>736541.67</v>
      </c>
      <c r="O23" s="755">
        <v>0</v>
      </c>
      <c r="P23" s="756">
        <v>255695.59000000003</v>
      </c>
    </row>
    <row r="24" spans="1:225" x14ac:dyDescent="0.2">
      <c r="A24" s="12"/>
      <c r="B24" s="854" t="s">
        <v>51</v>
      </c>
      <c r="C24" s="853" t="s">
        <v>52</v>
      </c>
      <c r="D24" s="110" t="s">
        <v>43</v>
      </c>
      <c r="E24" s="779">
        <v>56369.31</v>
      </c>
      <c r="F24" s="780">
        <v>55829.57043</v>
      </c>
      <c r="G24" s="794">
        <v>766.7</v>
      </c>
      <c r="H24" s="683">
        <v>16303.23365</v>
      </c>
      <c r="I24" s="795">
        <v>66897.180580000015</v>
      </c>
      <c r="J24" s="780">
        <v>66252.44</v>
      </c>
      <c r="K24" s="794">
        <v>812.37</v>
      </c>
      <c r="L24" s="796">
        <v>18536.3</v>
      </c>
      <c r="M24" s="783">
        <v>67746.324580002009</v>
      </c>
      <c r="N24" s="797">
        <v>67152.479999999996</v>
      </c>
      <c r="O24" s="762">
        <v>1117.52</v>
      </c>
      <c r="P24" s="763">
        <v>16856.59</v>
      </c>
    </row>
    <row r="25" spans="1:225" x14ac:dyDescent="0.2">
      <c r="A25" s="12"/>
      <c r="B25" s="848"/>
      <c r="C25" s="851"/>
      <c r="D25" s="134" t="s">
        <v>44</v>
      </c>
      <c r="E25" s="779" t="s">
        <v>101</v>
      </c>
      <c r="F25" s="669" t="s">
        <v>101</v>
      </c>
      <c r="G25" s="669" t="s">
        <v>101</v>
      </c>
      <c r="H25" s="715" t="s">
        <v>101</v>
      </c>
      <c r="I25" s="780" t="s">
        <v>101</v>
      </c>
      <c r="J25" s="669" t="s">
        <v>101</v>
      </c>
      <c r="K25" s="669">
        <v>0</v>
      </c>
      <c r="L25" s="715" t="s">
        <v>101</v>
      </c>
      <c r="M25" s="798" t="s">
        <v>101</v>
      </c>
      <c r="N25" s="765" t="s">
        <v>101</v>
      </c>
      <c r="O25" s="799" t="s">
        <v>101</v>
      </c>
      <c r="P25" s="800" t="s">
        <v>101</v>
      </c>
    </row>
    <row r="26" spans="1:225" x14ac:dyDescent="0.2">
      <c r="A26" s="12"/>
      <c r="B26" s="848"/>
      <c r="C26" s="851"/>
      <c r="D26" s="134" t="s">
        <v>108</v>
      </c>
      <c r="E26" s="779" t="s">
        <v>101</v>
      </c>
      <c r="F26" s="826" t="s">
        <v>101</v>
      </c>
      <c r="G26" s="671">
        <v>0</v>
      </c>
      <c r="H26" s="827" t="s">
        <v>101</v>
      </c>
      <c r="I26" s="780" t="s">
        <v>101</v>
      </c>
      <c r="J26" s="826" t="s">
        <v>101</v>
      </c>
      <c r="K26" s="671" t="s">
        <v>101</v>
      </c>
      <c r="L26" s="827" t="s">
        <v>101</v>
      </c>
      <c r="M26" s="828" t="s">
        <v>101</v>
      </c>
      <c r="N26" s="801" t="s">
        <v>101</v>
      </c>
      <c r="O26" s="829" t="s">
        <v>101</v>
      </c>
      <c r="P26" s="768" t="s">
        <v>101</v>
      </c>
    </row>
    <row r="27" spans="1:225" x14ac:dyDescent="0.2">
      <c r="A27" s="12"/>
      <c r="B27" s="848"/>
      <c r="C27" s="851"/>
      <c r="D27" s="112" t="s">
        <v>47</v>
      </c>
      <c r="E27" s="779">
        <v>455.30193000000003</v>
      </c>
      <c r="F27" s="721">
        <v>455.30193000000003</v>
      </c>
      <c r="G27" s="726">
        <v>0</v>
      </c>
      <c r="H27" s="830">
        <v>2.915</v>
      </c>
      <c r="I27" s="672">
        <v>283.83</v>
      </c>
      <c r="J27" s="721">
        <v>283.83</v>
      </c>
      <c r="K27" s="726">
        <v>0</v>
      </c>
      <c r="L27" s="830">
        <v>2.46</v>
      </c>
      <c r="M27" s="791">
        <v>247.05</v>
      </c>
      <c r="N27" s="831">
        <v>247.05</v>
      </c>
      <c r="O27" s="726">
        <v>0</v>
      </c>
      <c r="P27" s="832">
        <v>1.82</v>
      </c>
    </row>
    <row r="28" spans="1:225" ht="13.5" thickBot="1" x14ac:dyDescent="0.25">
      <c r="A28" s="12"/>
      <c r="B28" s="848"/>
      <c r="C28" s="851"/>
      <c r="D28" s="114" t="s">
        <v>48</v>
      </c>
      <c r="E28" s="802">
        <v>56951.233569999997</v>
      </c>
      <c r="F28" s="803">
        <v>56411.493999999999</v>
      </c>
      <c r="G28" s="803">
        <v>768.7</v>
      </c>
      <c r="H28" s="804">
        <v>16311.348650000002</v>
      </c>
      <c r="I28" s="729">
        <v>67363.130580000012</v>
      </c>
      <c r="J28" s="803">
        <v>66718.39</v>
      </c>
      <c r="K28" s="803">
        <v>812.37</v>
      </c>
      <c r="L28" s="804">
        <v>18549.759999999998</v>
      </c>
      <c r="M28" s="729">
        <v>67993.374580002011</v>
      </c>
      <c r="N28" s="729">
        <v>67399.53</v>
      </c>
      <c r="O28" s="729">
        <v>1117.52</v>
      </c>
      <c r="P28" s="805">
        <v>16858.41</v>
      </c>
    </row>
    <row r="29" spans="1:225" ht="14.25" customHeight="1" thickTop="1" x14ac:dyDescent="0.2">
      <c r="A29" s="12"/>
      <c r="B29" s="838" t="s">
        <v>53</v>
      </c>
      <c r="C29" s="839"/>
      <c r="D29" s="143" t="s">
        <v>43</v>
      </c>
      <c r="E29" s="806">
        <v>437736.44933999999</v>
      </c>
      <c r="F29" s="807">
        <v>437736.44933999999</v>
      </c>
      <c r="G29" s="807">
        <v>766.7</v>
      </c>
      <c r="H29" s="750">
        <v>65841.868140000006</v>
      </c>
      <c r="I29" s="808">
        <v>491218.77058000001</v>
      </c>
      <c r="J29" s="807">
        <v>490574.02999999997</v>
      </c>
      <c r="K29" s="807">
        <v>812.37</v>
      </c>
      <c r="L29" s="750">
        <v>70288.429999999993</v>
      </c>
      <c r="M29" s="809">
        <v>633327.51</v>
      </c>
      <c r="N29" s="777">
        <v>633327.51</v>
      </c>
      <c r="O29" s="777">
        <v>1117.52</v>
      </c>
      <c r="P29" s="810">
        <v>78021.289999999994</v>
      </c>
    </row>
    <row r="30" spans="1:225" x14ac:dyDescent="0.2">
      <c r="A30" s="12"/>
      <c r="B30" s="840"/>
      <c r="C30" s="841"/>
      <c r="D30" s="144" t="s">
        <v>44</v>
      </c>
      <c r="E30" s="811">
        <v>1530.05116</v>
      </c>
      <c r="F30" s="669">
        <v>1530.05116</v>
      </c>
      <c r="G30" s="812">
        <v>2</v>
      </c>
      <c r="H30" s="715">
        <v>272.33139999999997</v>
      </c>
      <c r="I30" s="813">
        <v>1496.7599999999998</v>
      </c>
      <c r="J30" s="669">
        <v>1496.7599999999998</v>
      </c>
      <c r="K30" s="812">
        <v>0</v>
      </c>
      <c r="L30" s="715">
        <v>241.7</v>
      </c>
      <c r="M30" s="814">
        <v>2965.2</v>
      </c>
      <c r="N30" s="777">
        <v>2965.2</v>
      </c>
      <c r="O30" s="777">
        <v>0</v>
      </c>
      <c r="P30" s="810">
        <v>398.21999999999997</v>
      </c>
    </row>
    <row r="31" spans="1:225" x14ac:dyDescent="0.2">
      <c r="A31" s="12"/>
      <c r="B31" s="840"/>
      <c r="C31" s="841"/>
      <c r="D31" s="144" t="s">
        <v>45</v>
      </c>
      <c r="E31" s="811">
        <v>122119.79754</v>
      </c>
      <c r="F31" s="671">
        <v>122119.79754</v>
      </c>
      <c r="G31" s="669">
        <v>0</v>
      </c>
      <c r="H31" s="715">
        <v>206754.89762999999</v>
      </c>
      <c r="I31" s="813">
        <v>158924.07</v>
      </c>
      <c r="J31" s="671">
        <v>158924.07</v>
      </c>
      <c r="K31" s="669">
        <v>0</v>
      </c>
      <c r="L31" s="715">
        <v>206368.30000000002</v>
      </c>
      <c r="M31" s="815">
        <v>170366.64</v>
      </c>
      <c r="N31" s="777">
        <v>170366.64</v>
      </c>
      <c r="O31" s="777">
        <v>0</v>
      </c>
      <c r="P31" s="810">
        <v>194530.89</v>
      </c>
    </row>
    <row r="32" spans="1:225" x14ac:dyDescent="0.2">
      <c r="A32" s="12"/>
      <c r="B32" s="840"/>
      <c r="C32" s="841"/>
      <c r="D32" s="144" t="s">
        <v>46</v>
      </c>
      <c r="E32" s="816" t="s">
        <v>101</v>
      </c>
      <c r="F32" s="698" t="s">
        <v>101</v>
      </c>
      <c r="G32" s="671">
        <v>0</v>
      </c>
      <c r="H32" s="725" t="s">
        <v>101</v>
      </c>
      <c r="I32" s="817" t="s">
        <v>101</v>
      </c>
      <c r="J32" s="698" t="s">
        <v>101</v>
      </c>
      <c r="K32" s="671">
        <v>0</v>
      </c>
      <c r="L32" s="725" t="s">
        <v>101</v>
      </c>
      <c r="M32" s="815" t="s">
        <v>101</v>
      </c>
      <c r="N32" s="777" t="s">
        <v>101</v>
      </c>
      <c r="O32" s="777">
        <v>0</v>
      </c>
      <c r="P32" s="810" t="s">
        <v>101</v>
      </c>
    </row>
    <row r="33" spans="1:16" x14ac:dyDescent="0.2">
      <c r="A33" s="12"/>
      <c r="B33" s="840"/>
      <c r="C33" s="841"/>
      <c r="D33" s="145" t="s">
        <v>108</v>
      </c>
      <c r="E33" s="818" t="s">
        <v>101</v>
      </c>
      <c r="F33" s="679" t="s">
        <v>101</v>
      </c>
      <c r="G33" s="681">
        <v>0</v>
      </c>
      <c r="H33" s="833" t="s">
        <v>101</v>
      </c>
      <c r="I33" s="819" t="s">
        <v>101</v>
      </c>
      <c r="J33" s="679" t="s">
        <v>101</v>
      </c>
      <c r="K33" s="681">
        <v>0</v>
      </c>
      <c r="L33" s="833" t="s">
        <v>101</v>
      </c>
      <c r="M33" s="820" t="s">
        <v>101</v>
      </c>
      <c r="N33" s="777" t="s">
        <v>101</v>
      </c>
      <c r="O33" s="777">
        <v>0</v>
      </c>
      <c r="P33" s="810" t="s">
        <v>101</v>
      </c>
    </row>
    <row r="34" spans="1:16" x14ac:dyDescent="0.2">
      <c r="A34" s="12"/>
      <c r="B34" s="840"/>
      <c r="C34" s="841"/>
      <c r="D34" s="146" t="s">
        <v>47</v>
      </c>
      <c r="E34" s="818" t="s">
        <v>101</v>
      </c>
      <c r="F34" s="671" t="s">
        <v>101</v>
      </c>
      <c r="G34" s="726">
        <v>0</v>
      </c>
      <c r="H34" s="727" t="s">
        <v>101</v>
      </c>
      <c r="I34" s="819" t="s">
        <v>101</v>
      </c>
      <c r="J34" s="671" t="s">
        <v>101</v>
      </c>
      <c r="K34" s="726">
        <v>0</v>
      </c>
      <c r="L34" s="727" t="s">
        <v>101</v>
      </c>
      <c r="M34" s="820">
        <v>2098.61</v>
      </c>
      <c r="N34" s="777">
        <v>2098.61</v>
      </c>
      <c r="O34" s="777">
        <v>0</v>
      </c>
      <c r="P34" s="810">
        <v>35.29</v>
      </c>
    </row>
    <row r="35" spans="1:16" ht="14.25" customHeight="1" thickBot="1" x14ac:dyDescent="0.25">
      <c r="A35" s="12"/>
      <c r="B35" s="842"/>
      <c r="C35" s="843"/>
      <c r="D35" s="147" t="s">
        <v>50</v>
      </c>
      <c r="E35" s="821">
        <v>563874.37873</v>
      </c>
      <c r="F35" s="700">
        <v>563334.63916000002</v>
      </c>
      <c r="G35" s="700">
        <v>768.7</v>
      </c>
      <c r="H35" s="728">
        <v>272882.36686999997</v>
      </c>
      <c r="I35" s="699">
        <v>653172.16058000014</v>
      </c>
      <c r="J35" s="700">
        <v>652527.42000000004</v>
      </c>
      <c r="K35" s="700">
        <v>812.37</v>
      </c>
      <c r="L35" s="728">
        <v>276914.05</v>
      </c>
      <c r="M35" s="699">
        <v>809351.80458000198</v>
      </c>
      <c r="N35" s="699">
        <v>808757.96</v>
      </c>
      <c r="O35" s="699">
        <v>1117.52</v>
      </c>
      <c r="P35" s="822">
        <v>272985.69</v>
      </c>
    </row>
    <row r="36" spans="1:16" ht="21" customHeight="1" thickTop="1" x14ac:dyDescent="0.2">
      <c r="A36" s="12"/>
      <c r="B36" s="12"/>
      <c r="C36" s="12"/>
      <c r="D36" s="12"/>
    </row>
    <row r="37" spans="1:16" x14ac:dyDescent="0.2">
      <c r="B37" s="664" t="s">
        <v>54</v>
      </c>
    </row>
    <row r="38" spans="1:16" ht="15" customHeight="1" x14ac:dyDescent="0.2">
      <c r="B38" s="148" t="s">
        <v>55</v>
      </c>
    </row>
    <row r="39" spans="1:16" x14ac:dyDescent="0.2">
      <c r="B39" s="96" t="s">
        <v>56</v>
      </c>
    </row>
    <row r="40" spans="1:16" x14ac:dyDescent="0.2">
      <c r="B40" s="148" t="s">
        <v>57</v>
      </c>
    </row>
    <row r="41" spans="1:16" x14ac:dyDescent="0.2">
      <c r="B41" s="148" t="s">
        <v>58</v>
      </c>
    </row>
    <row r="42" spans="1:16" x14ac:dyDescent="0.2">
      <c r="B42" s="148" t="s">
        <v>59</v>
      </c>
    </row>
    <row r="43" spans="1:16" x14ac:dyDescent="0.2">
      <c r="B43" s="148" t="s">
        <v>60</v>
      </c>
    </row>
    <row r="44" spans="1:16" x14ac:dyDescent="0.2">
      <c r="B44" s="104" t="s">
        <v>102</v>
      </c>
    </row>
  </sheetData>
  <mergeCells count="20">
    <mergeCell ref="B1:P1"/>
    <mergeCell ref="E3:H3"/>
    <mergeCell ref="I3:L3"/>
    <mergeCell ref="M3:P3"/>
    <mergeCell ref="B4:B5"/>
    <mergeCell ref="C4:C5"/>
    <mergeCell ref="D4:D5"/>
    <mergeCell ref="E4:F4"/>
    <mergeCell ref="G4:H4"/>
    <mergeCell ref="I4:J4"/>
    <mergeCell ref="O4:P4"/>
    <mergeCell ref="B29:C35"/>
    <mergeCell ref="K4:L4"/>
    <mergeCell ref="M4:N4"/>
    <mergeCell ref="B6:B23"/>
    <mergeCell ref="C6:C11"/>
    <mergeCell ref="C12:C17"/>
    <mergeCell ref="C18:C23"/>
    <mergeCell ref="B24:B28"/>
    <mergeCell ref="C24:C28"/>
  </mergeCells>
  <printOptions horizontalCentered="1" verticalCentered="1"/>
  <pageMargins left="0.19685039370078741" right="0.19685039370078741" top="0.35433070866141736" bottom="0.35433070866141736" header="0.59055118110236227" footer="0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348" customWidth="1"/>
    <col min="2" max="2" width="16" style="348" customWidth="1"/>
    <col min="3" max="3" width="11.5703125" style="348" customWidth="1"/>
    <col min="4" max="4" width="19.7109375" style="348" customWidth="1"/>
    <col min="5" max="8" width="14.42578125" style="348" customWidth="1"/>
    <col min="9" max="9" width="5.28515625" style="344" customWidth="1"/>
    <col min="10" max="256" width="12.7109375" style="348"/>
    <col min="257" max="257" width="5.140625" style="348" customWidth="1"/>
    <col min="258" max="258" width="16" style="348" customWidth="1"/>
    <col min="259" max="259" width="11.5703125" style="348" customWidth="1"/>
    <col min="260" max="260" width="19.7109375" style="348" customWidth="1"/>
    <col min="261" max="264" width="14.42578125" style="348" customWidth="1"/>
    <col min="265" max="265" width="5.28515625" style="348" customWidth="1"/>
    <col min="266" max="512" width="12.7109375" style="348"/>
    <col min="513" max="513" width="5.140625" style="348" customWidth="1"/>
    <col min="514" max="514" width="16" style="348" customWidth="1"/>
    <col min="515" max="515" width="11.5703125" style="348" customWidth="1"/>
    <col min="516" max="516" width="19.7109375" style="348" customWidth="1"/>
    <col min="517" max="520" width="14.42578125" style="348" customWidth="1"/>
    <col min="521" max="521" width="5.28515625" style="348" customWidth="1"/>
    <col min="522" max="768" width="12.7109375" style="348"/>
    <col min="769" max="769" width="5.140625" style="348" customWidth="1"/>
    <col min="770" max="770" width="16" style="348" customWidth="1"/>
    <col min="771" max="771" width="11.5703125" style="348" customWidth="1"/>
    <col min="772" max="772" width="19.7109375" style="348" customWidth="1"/>
    <col min="773" max="776" width="14.42578125" style="348" customWidth="1"/>
    <col min="777" max="777" width="5.28515625" style="348" customWidth="1"/>
    <col min="778" max="1024" width="12.7109375" style="348"/>
    <col min="1025" max="1025" width="5.140625" style="348" customWidth="1"/>
    <col min="1026" max="1026" width="16" style="348" customWidth="1"/>
    <col min="1027" max="1027" width="11.5703125" style="348" customWidth="1"/>
    <col min="1028" max="1028" width="19.7109375" style="348" customWidth="1"/>
    <col min="1029" max="1032" width="14.42578125" style="348" customWidth="1"/>
    <col min="1033" max="1033" width="5.28515625" style="348" customWidth="1"/>
    <col min="1034" max="1280" width="12.7109375" style="348"/>
    <col min="1281" max="1281" width="5.140625" style="348" customWidth="1"/>
    <col min="1282" max="1282" width="16" style="348" customWidth="1"/>
    <col min="1283" max="1283" width="11.5703125" style="348" customWidth="1"/>
    <col min="1284" max="1284" width="19.7109375" style="348" customWidth="1"/>
    <col min="1285" max="1288" width="14.42578125" style="348" customWidth="1"/>
    <col min="1289" max="1289" width="5.28515625" style="348" customWidth="1"/>
    <col min="1290" max="1536" width="12.7109375" style="348"/>
    <col min="1537" max="1537" width="5.140625" style="348" customWidth="1"/>
    <col min="1538" max="1538" width="16" style="348" customWidth="1"/>
    <col min="1539" max="1539" width="11.5703125" style="348" customWidth="1"/>
    <col min="1540" max="1540" width="19.7109375" style="348" customWidth="1"/>
    <col min="1541" max="1544" width="14.42578125" style="348" customWidth="1"/>
    <col min="1545" max="1545" width="5.28515625" style="348" customWidth="1"/>
    <col min="1546" max="1792" width="12.7109375" style="348"/>
    <col min="1793" max="1793" width="5.140625" style="348" customWidth="1"/>
    <col min="1794" max="1794" width="16" style="348" customWidth="1"/>
    <col min="1795" max="1795" width="11.5703125" style="348" customWidth="1"/>
    <col min="1796" max="1796" width="19.7109375" style="348" customWidth="1"/>
    <col min="1797" max="1800" width="14.42578125" style="348" customWidth="1"/>
    <col min="1801" max="1801" width="5.28515625" style="348" customWidth="1"/>
    <col min="1802" max="2048" width="12.7109375" style="348"/>
    <col min="2049" max="2049" width="5.140625" style="348" customWidth="1"/>
    <col min="2050" max="2050" width="16" style="348" customWidth="1"/>
    <col min="2051" max="2051" width="11.5703125" style="348" customWidth="1"/>
    <col min="2052" max="2052" width="19.7109375" style="348" customWidth="1"/>
    <col min="2053" max="2056" width="14.42578125" style="348" customWidth="1"/>
    <col min="2057" max="2057" width="5.28515625" style="348" customWidth="1"/>
    <col min="2058" max="2304" width="12.7109375" style="348"/>
    <col min="2305" max="2305" width="5.140625" style="348" customWidth="1"/>
    <col min="2306" max="2306" width="16" style="348" customWidth="1"/>
    <col min="2307" max="2307" width="11.5703125" style="348" customWidth="1"/>
    <col min="2308" max="2308" width="19.7109375" style="348" customWidth="1"/>
    <col min="2309" max="2312" width="14.42578125" style="348" customWidth="1"/>
    <col min="2313" max="2313" width="5.28515625" style="348" customWidth="1"/>
    <col min="2314" max="2560" width="12.7109375" style="348"/>
    <col min="2561" max="2561" width="5.140625" style="348" customWidth="1"/>
    <col min="2562" max="2562" width="16" style="348" customWidth="1"/>
    <col min="2563" max="2563" width="11.5703125" style="348" customWidth="1"/>
    <col min="2564" max="2564" width="19.7109375" style="348" customWidth="1"/>
    <col min="2565" max="2568" width="14.42578125" style="348" customWidth="1"/>
    <col min="2569" max="2569" width="5.28515625" style="348" customWidth="1"/>
    <col min="2570" max="2816" width="12.7109375" style="348"/>
    <col min="2817" max="2817" width="5.140625" style="348" customWidth="1"/>
    <col min="2818" max="2818" width="16" style="348" customWidth="1"/>
    <col min="2819" max="2819" width="11.5703125" style="348" customWidth="1"/>
    <col min="2820" max="2820" width="19.7109375" style="348" customWidth="1"/>
    <col min="2821" max="2824" width="14.42578125" style="348" customWidth="1"/>
    <col min="2825" max="2825" width="5.28515625" style="348" customWidth="1"/>
    <col min="2826" max="3072" width="12.7109375" style="348"/>
    <col min="3073" max="3073" width="5.140625" style="348" customWidth="1"/>
    <col min="3074" max="3074" width="16" style="348" customWidth="1"/>
    <col min="3075" max="3075" width="11.5703125" style="348" customWidth="1"/>
    <col min="3076" max="3076" width="19.7109375" style="348" customWidth="1"/>
    <col min="3077" max="3080" width="14.42578125" style="348" customWidth="1"/>
    <col min="3081" max="3081" width="5.28515625" style="348" customWidth="1"/>
    <col min="3082" max="3328" width="12.7109375" style="348"/>
    <col min="3329" max="3329" width="5.140625" style="348" customWidth="1"/>
    <col min="3330" max="3330" width="16" style="348" customWidth="1"/>
    <col min="3331" max="3331" width="11.5703125" style="348" customWidth="1"/>
    <col min="3332" max="3332" width="19.7109375" style="348" customWidth="1"/>
    <col min="3333" max="3336" width="14.42578125" style="348" customWidth="1"/>
    <col min="3337" max="3337" width="5.28515625" style="348" customWidth="1"/>
    <col min="3338" max="3584" width="12.7109375" style="348"/>
    <col min="3585" max="3585" width="5.140625" style="348" customWidth="1"/>
    <col min="3586" max="3586" width="16" style="348" customWidth="1"/>
    <col min="3587" max="3587" width="11.5703125" style="348" customWidth="1"/>
    <col min="3588" max="3588" width="19.7109375" style="348" customWidth="1"/>
    <col min="3589" max="3592" width="14.42578125" style="348" customWidth="1"/>
    <col min="3593" max="3593" width="5.28515625" style="348" customWidth="1"/>
    <col min="3594" max="3840" width="12.7109375" style="348"/>
    <col min="3841" max="3841" width="5.140625" style="348" customWidth="1"/>
    <col min="3842" max="3842" width="16" style="348" customWidth="1"/>
    <col min="3843" max="3843" width="11.5703125" style="348" customWidth="1"/>
    <col min="3844" max="3844" width="19.7109375" style="348" customWidth="1"/>
    <col min="3845" max="3848" width="14.42578125" style="348" customWidth="1"/>
    <col min="3849" max="3849" width="5.28515625" style="348" customWidth="1"/>
    <col min="3850" max="4096" width="12.7109375" style="348"/>
    <col min="4097" max="4097" width="5.140625" style="348" customWidth="1"/>
    <col min="4098" max="4098" width="16" style="348" customWidth="1"/>
    <col min="4099" max="4099" width="11.5703125" style="348" customWidth="1"/>
    <col min="4100" max="4100" width="19.7109375" style="348" customWidth="1"/>
    <col min="4101" max="4104" width="14.42578125" style="348" customWidth="1"/>
    <col min="4105" max="4105" width="5.28515625" style="348" customWidth="1"/>
    <col min="4106" max="4352" width="12.7109375" style="348"/>
    <col min="4353" max="4353" width="5.140625" style="348" customWidth="1"/>
    <col min="4354" max="4354" width="16" style="348" customWidth="1"/>
    <col min="4355" max="4355" width="11.5703125" style="348" customWidth="1"/>
    <col min="4356" max="4356" width="19.7109375" style="348" customWidth="1"/>
    <col min="4357" max="4360" width="14.42578125" style="348" customWidth="1"/>
    <col min="4361" max="4361" width="5.28515625" style="348" customWidth="1"/>
    <col min="4362" max="4608" width="12.7109375" style="348"/>
    <col min="4609" max="4609" width="5.140625" style="348" customWidth="1"/>
    <col min="4610" max="4610" width="16" style="348" customWidth="1"/>
    <col min="4611" max="4611" width="11.5703125" style="348" customWidth="1"/>
    <col min="4612" max="4612" width="19.7109375" style="348" customWidth="1"/>
    <col min="4613" max="4616" width="14.42578125" style="348" customWidth="1"/>
    <col min="4617" max="4617" width="5.28515625" style="348" customWidth="1"/>
    <col min="4618" max="4864" width="12.7109375" style="348"/>
    <col min="4865" max="4865" width="5.140625" style="348" customWidth="1"/>
    <col min="4866" max="4866" width="16" style="348" customWidth="1"/>
    <col min="4867" max="4867" width="11.5703125" style="348" customWidth="1"/>
    <col min="4868" max="4868" width="19.7109375" style="348" customWidth="1"/>
    <col min="4869" max="4872" width="14.42578125" style="348" customWidth="1"/>
    <col min="4873" max="4873" width="5.28515625" style="348" customWidth="1"/>
    <col min="4874" max="5120" width="12.7109375" style="348"/>
    <col min="5121" max="5121" width="5.140625" style="348" customWidth="1"/>
    <col min="5122" max="5122" width="16" style="348" customWidth="1"/>
    <col min="5123" max="5123" width="11.5703125" style="348" customWidth="1"/>
    <col min="5124" max="5124" width="19.7109375" style="348" customWidth="1"/>
    <col min="5125" max="5128" width="14.42578125" style="348" customWidth="1"/>
    <col min="5129" max="5129" width="5.28515625" style="348" customWidth="1"/>
    <col min="5130" max="5376" width="12.7109375" style="348"/>
    <col min="5377" max="5377" width="5.140625" style="348" customWidth="1"/>
    <col min="5378" max="5378" width="16" style="348" customWidth="1"/>
    <col min="5379" max="5379" width="11.5703125" style="348" customWidth="1"/>
    <col min="5380" max="5380" width="19.7109375" style="348" customWidth="1"/>
    <col min="5381" max="5384" width="14.42578125" style="348" customWidth="1"/>
    <col min="5385" max="5385" width="5.28515625" style="348" customWidth="1"/>
    <col min="5386" max="5632" width="12.7109375" style="348"/>
    <col min="5633" max="5633" width="5.140625" style="348" customWidth="1"/>
    <col min="5634" max="5634" width="16" style="348" customWidth="1"/>
    <col min="5635" max="5635" width="11.5703125" style="348" customWidth="1"/>
    <col min="5636" max="5636" width="19.7109375" style="348" customWidth="1"/>
    <col min="5637" max="5640" width="14.42578125" style="348" customWidth="1"/>
    <col min="5641" max="5641" width="5.28515625" style="348" customWidth="1"/>
    <col min="5642" max="5888" width="12.7109375" style="348"/>
    <col min="5889" max="5889" width="5.140625" style="348" customWidth="1"/>
    <col min="5890" max="5890" width="16" style="348" customWidth="1"/>
    <col min="5891" max="5891" width="11.5703125" style="348" customWidth="1"/>
    <col min="5892" max="5892" width="19.7109375" style="348" customWidth="1"/>
    <col min="5893" max="5896" width="14.42578125" style="348" customWidth="1"/>
    <col min="5897" max="5897" width="5.28515625" style="348" customWidth="1"/>
    <col min="5898" max="6144" width="12.7109375" style="348"/>
    <col min="6145" max="6145" width="5.140625" style="348" customWidth="1"/>
    <col min="6146" max="6146" width="16" style="348" customWidth="1"/>
    <col min="6147" max="6147" width="11.5703125" style="348" customWidth="1"/>
    <col min="6148" max="6148" width="19.7109375" style="348" customWidth="1"/>
    <col min="6149" max="6152" width="14.42578125" style="348" customWidth="1"/>
    <col min="6153" max="6153" width="5.28515625" style="348" customWidth="1"/>
    <col min="6154" max="6400" width="12.7109375" style="348"/>
    <col min="6401" max="6401" width="5.140625" style="348" customWidth="1"/>
    <col min="6402" max="6402" width="16" style="348" customWidth="1"/>
    <col min="6403" max="6403" width="11.5703125" style="348" customWidth="1"/>
    <col min="6404" max="6404" width="19.7109375" style="348" customWidth="1"/>
    <col min="6405" max="6408" width="14.42578125" style="348" customWidth="1"/>
    <col min="6409" max="6409" width="5.28515625" style="348" customWidth="1"/>
    <col min="6410" max="6656" width="12.7109375" style="348"/>
    <col min="6657" max="6657" width="5.140625" style="348" customWidth="1"/>
    <col min="6658" max="6658" width="16" style="348" customWidth="1"/>
    <col min="6659" max="6659" width="11.5703125" style="348" customWidth="1"/>
    <col min="6660" max="6660" width="19.7109375" style="348" customWidth="1"/>
    <col min="6661" max="6664" width="14.42578125" style="348" customWidth="1"/>
    <col min="6665" max="6665" width="5.28515625" style="348" customWidth="1"/>
    <col min="6666" max="6912" width="12.7109375" style="348"/>
    <col min="6913" max="6913" width="5.140625" style="348" customWidth="1"/>
    <col min="6914" max="6914" width="16" style="348" customWidth="1"/>
    <col min="6915" max="6915" width="11.5703125" style="348" customWidth="1"/>
    <col min="6916" max="6916" width="19.7109375" style="348" customWidth="1"/>
    <col min="6917" max="6920" width="14.42578125" style="348" customWidth="1"/>
    <col min="6921" max="6921" width="5.28515625" style="348" customWidth="1"/>
    <col min="6922" max="7168" width="12.7109375" style="348"/>
    <col min="7169" max="7169" width="5.140625" style="348" customWidth="1"/>
    <col min="7170" max="7170" width="16" style="348" customWidth="1"/>
    <col min="7171" max="7171" width="11.5703125" style="348" customWidth="1"/>
    <col min="7172" max="7172" width="19.7109375" style="348" customWidth="1"/>
    <col min="7173" max="7176" width="14.42578125" style="348" customWidth="1"/>
    <col min="7177" max="7177" width="5.28515625" style="348" customWidth="1"/>
    <col min="7178" max="7424" width="12.7109375" style="348"/>
    <col min="7425" max="7425" width="5.140625" style="348" customWidth="1"/>
    <col min="7426" max="7426" width="16" style="348" customWidth="1"/>
    <col min="7427" max="7427" width="11.5703125" style="348" customWidth="1"/>
    <col min="7428" max="7428" width="19.7109375" style="348" customWidth="1"/>
    <col min="7429" max="7432" width="14.42578125" style="348" customWidth="1"/>
    <col min="7433" max="7433" width="5.28515625" style="348" customWidth="1"/>
    <col min="7434" max="7680" width="12.7109375" style="348"/>
    <col min="7681" max="7681" width="5.140625" style="348" customWidth="1"/>
    <col min="7682" max="7682" width="16" style="348" customWidth="1"/>
    <col min="7683" max="7683" width="11.5703125" style="348" customWidth="1"/>
    <col min="7684" max="7684" width="19.7109375" style="348" customWidth="1"/>
    <col min="7685" max="7688" width="14.42578125" style="348" customWidth="1"/>
    <col min="7689" max="7689" width="5.28515625" style="348" customWidth="1"/>
    <col min="7690" max="7936" width="12.7109375" style="348"/>
    <col min="7937" max="7937" width="5.140625" style="348" customWidth="1"/>
    <col min="7938" max="7938" width="16" style="348" customWidth="1"/>
    <col min="7939" max="7939" width="11.5703125" style="348" customWidth="1"/>
    <col min="7940" max="7940" width="19.7109375" style="348" customWidth="1"/>
    <col min="7941" max="7944" width="14.42578125" style="348" customWidth="1"/>
    <col min="7945" max="7945" width="5.28515625" style="348" customWidth="1"/>
    <col min="7946" max="8192" width="12.7109375" style="348"/>
    <col min="8193" max="8193" width="5.140625" style="348" customWidth="1"/>
    <col min="8194" max="8194" width="16" style="348" customWidth="1"/>
    <col min="8195" max="8195" width="11.5703125" style="348" customWidth="1"/>
    <col min="8196" max="8196" width="19.7109375" style="348" customWidth="1"/>
    <col min="8197" max="8200" width="14.42578125" style="348" customWidth="1"/>
    <col min="8201" max="8201" width="5.28515625" style="348" customWidth="1"/>
    <col min="8202" max="8448" width="12.7109375" style="348"/>
    <col min="8449" max="8449" width="5.140625" style="348" customWidth="1"/>
    <col min="8450" max="8450" width="16" style="348" customWidth="1"/>
    <col min="8451" max="8451" width="11.5703125" style="348" customWidth="1"/>
    <col min="8452" max="8452" width="19.7109375" style="348" customWidth="1"/>
    <col min="8453" max="8456" width="14.42578125" style="348" customWidth="1"/>
    <col min="8457" max="8457" width="5.28515625" style="348" customWidth="1"/>
    <col min="8458" max="8704" width="12.7109375" style="348"/>
    <col min="8705" max="8705" width="5.140625" style="348" customWidth="1"/>
    <col min="8706" max="8706" width="16" style="348" customWidth="1"/>
    <col min="8707" max="8707" width="11.5703125" style="348" customWidth="1"/>
    <col min="8708" max="8708" width="19.7109375" style="348" customWidth="1"/>
    <col min="8709" max="8712" width="14.42578125" style="348" customWidth="1"/>
    <col min="8713" max="8713" width="5.28515625" style="348" customWidth="1"/>
    <col min="8714" max="8960" width="12.7109375" style="348"/>
    <col min="8961" max="8961" width="5.140625" style="348" customWidth="1"/>
    <col min="8962" max="8962" width="16" style="348" customWidth="1"/>
    <col min="8963" max="8963" width="11.5703125" style="348" customWidth="1"/>
    <col min="8964" max="8964" width="19.7109375" style="348" customWidth="1"/>
    <col min="8965" max="8968" width="14.42578125" style="348" customWidth="1"/>
    <col min="8969" max="8969" width="5.28515625" style="348" customWidth="1"/>
    <col min="8970" max="9216" width="12.7109375" style="348"/>
    <col min="9217" max="9217" width="5.140625" style="348" customWidth="1"/>
    <col min="9218" max="9218" width="16" style="348" customWidth="1"/>
    <col min="9219" max="9219" width="11.5703125" style="348" customWidth="1"/>
    <col min="9220" max="9220" width="19.7109375" style="348" customWidth="1"/>
    <col min="9221" max="9224" width="14.42578125" style="348" customWidth="1"/>
    <col min="9225" max="9225" width="5.28515625" style="348" customWidth="1"/>
    <col min="9226" max="9472" width="12.7109375" style="348"/>
    <col min="9473" max="9473" width="5.140625" style="348" customWidth="1"/>
    <col min="9474" max="9474" width="16" style="348" customWidth="1"/>
    <col min="9475" max="9475" width="11.5703125" style="348" customWidth="1"/>
    <col min="9476" max="9476" width="19.7109375" style="348" customWidth="1"/>
    <col min="9477" max="9480" width="14.42578125" style="348" customWidth="1"/>
    <col min="9481" max="9481" width="5.28515625" style="348" customWidth="1"/>
    <col min="9482" max="9728" width="12.7109375" style="348"/>
    <col min="9729" max="9729" width="5.140625" style="348" customWidth="1"/>
    <col min="9730" max="9730" width="16" style="348" customWidth="1"/>
    <col min="9731" max="9731" width="11.5703125" style="348" customWidth="1"/>
    <col min="9732" max="9732" width="19.7109375" style="348" customWidth="1"/>
    <col min="9733" max="9736" width="14.42578125" style="348" customWidth="1"/>
    <col min="9737" max="9737" width="5.28515625" style="348" customWidth="1"/>
    <col min="9738" max="9984" width="12.7109375" style="348"/>
    <col min="9985" max="9985" width="5.140625" style="348" customWidth="1"/>
    <col min="9986" max="9986" width="16" style="348" customWidth="1"/>
    <col min="9987" max="9987" width="11.5703125" style="348" customWidth="1"/>
    <col min="9988" max="9988" width="19.7109375" style="348" customWidth="1"/>
    <col min="9989" max="9992" width="14.42578125" style="348" customWidth="1"/>
    <col min="9993" max="9993" width="5.28515625" style="348" customWidth="1"/>
    <col min="9994" max="10240" width="12.7109375" style="348"/>
    <col min="10241" max="10241" width="5.140625" style="348" customWidth="1"/>
    <col min="10242" max="10242" width="16" style="348" customWidth="1"/>
    <col min="10243" max="10243" width="11.5703125" style="348" customWidth="1"/>
    <col min="10244" max="10244" width="19.7109375" style="348" customWidth="1"/>
    <col min="10245" max="10248" width="14.42578125" style="348" customWidth="1"/>
    <col min="10249" max="10249" width="5.28515625" style="348" customWidth="1"/>
    <col min="10250" max="10496" width="12.7109375" style="348"/>
    <col min="10497" max="10497" width="5.140625" style="348" customWidth="1"/>
    <col min="10498" max="10498" width="16" style="348" customWidth="1"/>
    <col min="10499" max="10499" width="11.5703125" style="348" customWidth="1"/>
    <col min="10500" max="10500" width="19.7109375" style="348" customWidth="1"/>
    <col min="10501" max="10504" width="14.42578125" style="348" customWidth="1"/>
    <col min="10505" max="10505" width="5.28515625" style="348" customWidth="1"/>
    <col min="10506" max="10752" width="12.7109375" style="348"/>
    <col min="10753" max="10753" width="5.140625" style="348" customWidth="1"/>
    <col min="10754" max="10754" width="16" style="348" customWidth="1"/>
    <col min="10755" max="10755" width="11.5703125" style="348" customWidth="1"/>
    <col min="10756" max="10756" width="19.7109375" style="348" customWidth="1"/>
    <col min="10757" max="10760" width="14.42578125" style="348" customWidth="1"/>
    <col min="10761" max="10761" width="5.28515625" style="348" customWidth="1"/>
    <col min="10762" max="11008" width="12.7109375" style="348"/>
    <col min="11009" max="11009" width="5.140625" style="348" customWidth="1"/>
    <col min="11010" max="11010" width="16" style="348" customWidth="1"/>
    <col min="11011" max="11011" width="11.5703125" style="348" customWidth="1"/>
    <col min="11012" max="11012" width="19.7109375" style="348" customWidth="1"/>
    <col min="11013" max="11016" width="14.42578125" style="348" customWidth="1"/>
    <col min="11017" max="11017" width="5.28515625" style="348" customWidth="1"/>
    <col min="11018" max="11264" width="12.7109375" style="348"/>
    <col min="11265" max="11265" width="5.140625" style="348" customWidth="1"/>
    <col min="11266" max="11266" width="16" style="348" customWidth="1"/>
    <col min="11267" max="11267" width="11.5703125" style="348" customWidth="1"/>
    <col min="11268" max="11268" width="19.7109375" style="348" customWidth="1"/>
    <col min="11269" max="11272" width="14.42578125" style="348" customWidth="1"/>
    <col min="11273" max="11273" width="5.28515625" style="348" customWidth="1"/>
    <col min="11274" max="11520" width="12.7109375" style="348"/>
    <col min="11521" max="11521" width="5.140625" style="348" customWidth="1"/>
    <col min="11522" max="11522" width="16" style="348" customWidth="1"/>
    <col min="11523" max="11523" width="11.5703125" style="348" customWidth="1"/>
    <col min="11524" max="11524" width="19.7109375" style="348" customWidth="1"/>
    <col min="11525" max="11528" width="14.42578125" style="348" customWidth="1"/>
    <col min="11529" max="11529" width="5.28515625" style="348" customWidth="1"/>
    <col min="11530" max="11776" width="12.7109375" style="348"/>
    <col min="11777" max="11777" width="5.140625" style="348" customWidth="1"/>
    <col min="11778" max="11778" width="16" style="348" customWidth="1"/>
    <col min="11779" max="11779" width="11.5703125" style="348" customWidth="1"/>
    <col min="11780" max="11780" width="19.7109375" style="348" customWidth="1"/>
    <col min="11781" max="11784" width="14.42578125" style="348" customWidth="1"/>
    <col min="11785" max="11785" width="5.28515625" style="348" customWidth="1"/>
    <col min="11786" max="12032" width="12.7109375" style="348"/>
    <col min="12033" max="12033" width="5.140625" style="348" customWidth="1"/>
    <col min="12034" max="12034" width="16" style="348" customWidth="1"/>
    <col min="12035" max="12035" width="11.5703125" style="348" customWidth="1"/>
    <col min="12036" max="12036" width="19.7109375" style="348" customWidth="1"/>
    <col min="12037" max="12040" width="14.42578125" style="348" customWidth="1"/>
    <col min="12041" max="12041" width="5.28515625" style="348" customWidth="1"/>
    <col min="12042" max="12288" width="12.7109375" style="348"/>
    <col min="12289" max="12289" width="5.140625" style="348" customWidth="1"/>
    <col min="12290" max="12290" width="16" style="348" customWidth="1"/>
    <col min="12291" max="12291" width="11.5703125" style="348" customWidth="1"/>
    <col min="12292" max="12292" width="19.7109375" style="348" customWidth="1"/>
    <col min="12293" max="12296" width="14.42578125" style="348" customWidth="1"/>
    <col min="12297" max="12297" width="5.28515625" style="348" customWidth="1"/>
    <col min="12298" max="12544" width="12.7109375" style="348"/>
    <col min="12545" max="12545" width="5.140625" style="348" customWidth="1"/>
    <col min="12546" max="12546" width="16" style="348" customWidth="1"/>
    <col min="12547" max="12547" width="11.5703125" style="348" customWidth="1"/>
    <col min="12548" max="12548" width="19.7109375" style="348" customWidth="1"/>
    <col min="12549" max="12552" width="14.42578125" style="348" customWidth="1"/>
    <col min="12553" max="12553" width="5.28515625" style="348" customWidth="1"/>
    <col min="12554" max="12800" width="12.7109375" style="348"/>
    <col min="12801" max="12801" width="5.140625" style="348" customWidth="1"/>
    <col min="12802" max="12802" width="16" style="348" customWidth="1"/>
    <col min="12803" max="12803" width="11.5703125" style="348" customWidth="1"/>
    <col min="12804" max="12804" width="19.7109375" style="348" customWidth="1"/>
    <col min="12805" max="12808" width="14.42578125" style="348" customWidth="1"/>
    <col min="12809" max="12809" width="5.28515625" style="348" customWidth="1"/>
    <col min="12810" max="13056" width="12.7109375" style="348"/>
    <col min="13057" max="13057" width="5.140625" style="348" customWidth="1"/>
    <col min="13058" max="13058" width="16" style="348" customWidth="1"/>
    <col min="13059" max="13059" width="11.5703125" style="348" customWidth="1"/>
    <col min="13060" max="13060" width="19.7109375" style="348" customWidth="1"/>
    <col min="13061" max="13064" width="14.42578125" style="348" customWidth="1"/>
    <col min="13065" max="13065" width="5.28515625" style="348" customWidth="1"/>
    <col min="13066" max="13312" width="12.7109375" style="348"/>
    <col min="13313" max="13313" width="5.140625" style="348" customWidth="1"/>
    <col min="13314" max="13314" width="16" style="348" customWidth="1"/>
    <col min="13315" max="13315" width="11.5703125" style="348" customWidth="1"/>
    <col min="13316" max="13316" width="19.7109375" style="348" customWidth="1"/>
    <col min="13317" max="13320" width="14.42578125" style="348" customWidth="1"/>
    <col min="13321" max="13321" width="5.28515625" style="348" customWidth="1"/>
    <col min="13322" max="13568" width="12.7109375" style="348"/>
    <col min="13569" max="13569" width="5.140625" style="348" customWidth="1"/>
    <col min="13570" max="13570" width="16" style="348" customWidth="1"/>
    <col min="13571" max="13571" width="11.5703125" style="348" customWidth="1"/>
    <col min="13572" max="13572" width="19.7109375" style="348" customWidth="1"/>
    <col min="13573" max="13576" width="14.42578125" style="348" customWidth="1"/>
    <col min="13577" max="13577" width="5.28515625" style="348" customWidth="1"/>
    <col min="13578" max="13824" width="12.7109375" style="348"/>
    <col min="13825" max="13825" width="5.140625" style="348" customWidth="1"/>
    <col min="13826" max="13826" width="16" style="348" customWidth="1"/>
    <col min="13827" max="13827" width="11.5703125" style="348" customWidth="1"/>
    <col min="13828" max="13828" width="19.7109375" style="348" customWidth="1"/>
    <col min="13829" max="13832" width="14.42578125" style="348" customWidth="1"/>
    <col min="13833" max="13833" width="5.28515625" style="348" customWidth="1"/>
    <col min="13834" max="14080" width="12.7109375" style="348"/>
    <col min="14081" max="14081" width="5.140625" style="348" customWidth="1"/>
    <col min="14082" max="14082" width="16" style="348" customWidth="1"/>
    <col min="14083" max="14083" width="11.5703125" style="348" customWidth="1"/>
    <col min="14084" max="14084" width="19.7109375" style="348" customWidth="1"/>
    <col min="14085" max="14088" width="14.42578125" style="348" customWidth="1"/>
    <col min="14089" max="14089" width="5.28515625" style="348" customWidth="1"/>
    <col min="14090" max="14336" width="12.7109375" style="348"/>
    <col min="14337" max="14337" width="5.140625" style="348" customWidth="1"/>
    <col min="14338" max="14338" width="16" style="348" customWidth="1"/>
    <col min="14339" max="14339" width="11.5703125" style="348" customWidth="1"/>
    <col min="14340" max="14340" width="19.7109375" style="348" customWidth="1"/>
    <col min="14341" max="14344" width="14.42578125" style="348" customWidth="1"/>
    <col min="14345" max="14345" width="5.28515625" style="348" customWidth="1"/>
    <col min="14346" max="14592" width="12.7109375" style="348"/>
    <col min="14593" max="14593" width="5.140625" style="348" customWidth="1"/>
    <col min="14594" max="14594" width="16" style="348" customWidth="1"/>
    <col min="14595" max="14595" width="11.5703125" style="348" customWidth="1"/>
    <col min="14596" max="14596" width="19.7109375" style="348" customWidth="1"/>
    <col min="14597" max="14600" width="14.42578125" style="348" customWidth="1"/>
    <col min="14601" max="14601" width="5.28515625" style="348" customWidth="1"/>
    <col min="14602" max="14848" width="12.7109375" style="348"/>
    <col min="14849" max="14849" width="5.140625" style="348" customWidth="1"/>
    <col min="14850" max="14850" width="16" style="348" customWidth="1"/>
    <col min="14851" max="14851" width="11.5703125" style="348" customWidth="1"/>
    <col min="14852" max="14852" width="19.7109375" style="348" customWidth="1"/>
    <col min="14853" max="14856" width="14.42578125" style="348" customWidth="1"/>
    <col min="14857" max="14857" width="5.28515625" style="348" customWidth="1"/>
    <col min="14858" max="15104" width="12.7109375" style="348"/>
    <col min="15105" max="15105" width="5.140625" style="348" customWidth="1"/>
    <col min="15106" max="15106" width="16" style="348" customWidth="1"/>
    <col min="15107" max="15107" width="11.5703125" style="348" customWidth="1"/>
    <col min="15108" max="15108" width="19.7109375" style="348" customWidth="1"/>
    <col min="15109" max="15112" width="14.42578125" style="348" customWidth="1"/>
    <col min="15113" max="15113" width="5.28515625" style="348" customWidth="1"/>
    <col min="15114" max="15360" width="12.7109375" style="348"/>
    <col min="15361" max="15361" width="5.140625" style="348" customWidth="1"/>
    <col min="15362" max="15362" width="16" style="348" customWidth="1"/>
    <col min="15363" max="15363" width="11.5703125" style="348" customWidth="1"/>
    <col min="15364" max="15364" width="19.7109375" style="348" customWidth="1"/>
    <col min="15365" max="15368" width="14.42578125" style="348" customWidth="1"/>
    <col min="15369" max="15369" width="5.28515625" style="348" customWidth="1"/>
    <col min="15370" max="15616" width="12.7109375" style="348"/>
    <col min="15617" max="15617" width="5.140625" style="348" customWidth="1"/>
    <col min="15618" max="15618" width="16" style="348" customWidth="1"/>
    <col min="15619" max="15619" width="11.5703125" style="348" customWidth="1"/>
    <col min="15620" max="15620" width="19.7109375" style="348" customWidth="1"/>
    <col min="15621" max="15624" width="14.42578125" style="348" customWidth="1"/>
    <col min="15625" max="15625" width="5.28515625" style="348" customWidth="1"/>
    <col min="15626" max="15872" width="12.7109375" style="348"/>
    <col min="15873" max="15873" width="5.140625" style="348" customWidth="1"/>
    <col min="15874" max="15874" width="16" style="348" customWidth="1"/>
    <col min="15875" max="15875" width="11.5703125" style="348" customWidth="1"/>
    <col min="15876" max="15876" width="19.7109375" style="348" customWidth="1"/>
    <col min="15877" max="15880" width="14.42578125" style="348" customWidth="1"/>
    <col min="15881" max="15881" width="5.28515625" style="348" customWidth="1"/>
    <col min="15882" max="16128" width="12.7109375" style="348"/>
    <col min="16129" max="16129" width="5.140625" style="348" customWidth="1"/>
    <col min="16130" max="16130" width="16" style="348" customWidth="1"/>
    <col min="16131" max="16131" width="11.5703125" style="348" customWidth="1"/>
    <col min="16132" max="16132" width="19.7109375" style="348" customWidth="1"/>
    <col min="16133" max="16136" width="14.42578125" style="348" customWidth="1"/>
    <col min="16137" max="16137" width="5.28515625" style="348" customWidth="1"/>
    <col min="16138" max="16384" width="12.7109375" style="348"/>
  </cols>
  <sheetData>
    <row r="1" spans="1:241" s="344" customFormat="1" ht="36.75" customHeight="1" x14ac:dyDescent="0.2">
      <c r="B1" s="891" t="s">
        <v>75</v>
      </c>
      <c r="C1" s="891"/>
      <c r="D1" s="891"/>
      <c r="E1" s="891"/>
      <c r="F1" s="891"/>
      <c r="G1" s="891"/>
      <c r="H1" s="891"/>
      <c r="I1" s="345"/>
    </row>
    <row r="2" spans="1:241" s="344" customFormat="1" ht="21.75" customHeight="1" thickBot="1" x14ac:dyDescent="0.25">
      <c r="B2" s="346"/>
      <c r="C2" s="346"/>
      <c r="D2" s="346"/>
      <c r="E2" s="346"/>
      <c r="F2" s="346"/>
      <c r="G2" s="346"/>
      <c r="H2" s="346"/>
    </row>
    <row r="3" spans="1:241" ht="22.15" customHeight="1" thickTop="1" thickBot="1" x14ac:dyDescent="0.25">
      <c r="A3" s="344"/>
      <c r="B3" s="347"/>
      <c r="C3" s="347"/>
      <c r="D3" s="347"/>
      <c r="E3" s="919">
        <v>2005</v>
      </c>
      <c r="F3" s="920"/>
      <c r="G3" s="920"/>
      <c r="H3" s="921"/>
    </row>
    <row r="4" spans="1:241" ht="15.75" customHeight="1" thickTop="1" x14ac:dyDescent="0.2">
      <c r="A4" s="344"/>
      <c r="B4" s="922" t="s">
        <v>32</v>
      </c>
      <c r="C4" s="924" t="s">
        <v>33</v>
      </c>
      <c r="D4" s="926" t="s">
        <v>34</v>
      </c>
      <c r="E4" s="928" t="s">
        <v>35</v>
      </c>
      <c r="F4" s="929"/>
      <c r="G4" s="930" t="s">
        <v>36</v>
      </c>
      <c r="H4" s="931"/>
    </row>
    <row r="5" spans="1:241" ht="89.25" customHeight="1" thickBot="1" x14ac:dyDescent="0.25">
      <c r="A5" s="344"/>
      <c r="B5" s="923"/>
      <c r="C5" s="925"/>
      <c r="D5" s="927"/>
      <c r="E5" s="16" t="s">
        <v>50</v>
      </c>
      <c r="F5" s="17" t="s">
        <v>68</v>
      </c>
      <c r="G5" s="17" t="s">
        <v>39</v>
      </c>
      <c r="H5" s="349" t="s">
        <v>40</v>
      </c>
    </row>
    <row r="6" spans="1:241" ht="14.25" customHeight="1" thickTop="1" x14ac:dyDescent="0.2">
      <c r="A6" s="344"/>
      <c r="B6" s="912" t="s">
        <v>41</v>
      </c>
      <c r="C6" s="915" t="s">
        <v>42</v>
      </c>
      <c r="D6" s="350" t="s">
        <v>43</v>
      </c>
      <c r="E6" s="351">
        <v>211365.33791</v>
      </c>
      <c r="F6" s="352">
        <v>184134.99466</v>
      </c>
      <c r="G6" s="353"/>
      <c r="H6" s="354">
        <v>27416.102569999995</v>
      </c>
      <c r="K6" s="355"/>
      <c r="L6" s="355"/>
      <c r="M6" s="355"/>
      <c r="N6" s="355"/>
    </row>
    <row r="7" spans="1:241" x14ac:dyDescent="0.2">
      <c r="A7" s="344"/>
      <c r="B7" s="912"/>
      <c r="C7" s="915"/>
      <c r="D7" s="356" t="s">
        <v>44</v>
      </c>
      <c r="E7" s="357">
        <v>8.4000000000000005E-2</v>
      </c>
      <c r="F7" s="358">
        <v>8.4000000000000005E-2</v>
      </c>
      <c r="G7" s="359"/>
      <c r="H7" s="360">
        <v>1.4E-2</v>
      </c>
      <c r="K7" s="188"/>
      <c r="L7" s="188"/>
      <c r="M7" s="188"/>
      <c r="N7" s="355"/>
    </row>
    <row r="8" spans="1:241" s="355" customFormat="1" x14ac:dyDescent="0.2">
      <c r="A8" s="361"/>
      <c r="B8" s="912"/>
      <c r="C8" s="915"/>
      <c r="D8" s="356" t="s">
        <v>45</v>
      </c>
      <c r="E8" s="357">
        <v>103069.55325000008</v>
      </c>
      <c r="F8" s="358">
        <v>101725.66999000007</v>
      </c>
      <c r="G8" s="359"/>
      <c r="H8" s="360">
        <v>163058.27849999981</v>
      </c>
      <c r="I8" s="361"/>
      <c r="K8" s="188"/>
      <c r="L8" s="188"/>
      <c r="M8" s="188"/>
    </row>
    <row r="9" spans="1:241" s="355" customFormat="1" x14ac:dyDescent="0.2">
      <c r="A9" s="361"/>
      <c r="B9" s="912"/>
      <c r="C9" s="915"/>
      <c r="D9" s="362" t="s">
        <v>47</v>
      </c>
      <c r="E9" s="363">
        <v>225</v>
      </c>
      <c r="F9" s="364">
        <v>225</v>
      </c>
      <c r="G9" s="365"/>
      <c r="H9" s="366">
        <v>0.5</v>
      </c>
      <c r="I9" s="361"/>
      <c r="J9" s="136"/>
      <c r="K9" s="188"/>
      <c r="L9" s="188"/>
      <c r="M9" s="188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</row>
    <row r="10" spans="1:241" s="355" customFormat="1" x14ac:dyDescent="0.2">
      <c r="A10" s="361"/>
      <c r="B10" s="912"/>
      <c r="C10" s="916"/>
      <c r="D10" s="367" t="s">
        <v>48</v>
      </c>
      <c r="E10" s="368">
        <v>314659.97516000009</v>
      </c>
      <c r="F10" s="369">
        <v>286085.74865000008</v>
      </c>
      <c r="G10" s="370"/>
      <c r="H10" s="371">
        <v>190474.89506999982</v>
      </c>
      <c r="I10" s="361"/>
      <c r="K10" s="188"/>
      <c r="L10" s="188"/>
      <c r="M10" s="188"/>
    </row>
    <row r="11" spans="1:241" ht="13.15" customHeight="1" x14ac:dyDescent="0.2">
      <c r="A11" s="344"/>
      <c r="B11" s="912"/>
      <c r="C11" s="917" t="s">
        <v>49</v>
      </c>
      <c r="D11" s="372" t="s">
        <v>43</v>
      </c>
      <c r="E11" s="373">
        <v>20392.553</v>
      </c>
      <c r="F11" s="374">
        <v>19394.868599999998</v>
      </c>
      <c r="G11" s="375"/>
      <c r="H11" s="376">
        <v>3315.9207000000001</v>
      </c>
      <c r="K11" s="188"/>
      <c r="L11" s="188"/>
      <c r="M11" s="188"/>
      <c r="N11" s="355"/>
      <c r="GZ11" s="355"/>
      <c r="HA11" s="355"/>
      <c r="HB11" s="355"/>
      <c r="HC11" s="355"/>
      <c r="HD11" s="355"/>
      <c r="HE11" s="355"/>
      <c r="HF11" s="355"/>
      <c r="HG11" s="355"/>
      <c r="HH11" s="355"/>
      <c r="HI11" s="355"/>
      <c r="HJ11" s="355"/>
      <c r="HK11" s="355"/>
      <c r="HL11" s="355"/>
      <c r="HM11" s="355"/>
      <c r="HN11" s="355"/>
      <c r="HO11" s="355"/>
      <c r="HP11" s="355"/>
      <c r="HQ11" s="355"/>
      <c r="HR11" s="355"/>
      <c r="HS11" s="355"/>
      <c r="HT11" s="355"/>
      <c r="HU11" s="355"/>
      <c r="HV11" s="355"/>
      <c r="HW11" s="355"/>
      <c r="HX11" s="355"/>
      <c r="HY11" s="355"/>
      <c r="HZ11" s="355"/>
      <c r="IA11" s="355"/>
      <c r="IB11" s="355"/>
      <c r="IC11" s="355"/>
      <c r="ID11" s="355"/>
      <c r="IE11" s="355"/>
      <c r="IF11" s="355"/>
      <c r="IG11" s="355"/>
    </row>
    <row r="12" spans="1:241" x14ac:dyDescent="0.2">
      <c r="A12" s="344"/>
      <c r="B12" s="912"/>
      <c r="C12" s="915"/>
      <c r="D12" s="356" t="s">
        <v>44</v>
      </c>
      <c r="E12" s="357">
        <v>1803.2865599999998</v>
      </c>
      <c r="F12" s="358">
        <v>1777.7865599999998</v>
      </c>
      <c r="G12" s="359"/>
      <c r="H12" s="360">
        <v>153.70599999999999</v>
      </c>
      <c r="K12" s="188"/>
      <c r="L12" s="188"/>
      <c r="M12" s="188"/>
      <c r="N12" s="355"/>
    </row>
    <row r="13" spans="1:241" x14ac:dyDescent="0.2">
      <c r="A13" s="344"/>
      <c r="B13" s="912"/>
      <c r="C13" s="915"/>
      <c r="D13" s="362" t="s">
        <v>45</v>
      </c>
      <c r="E13" s="363">
        <v>10731.938930000026</v>
      </c>
      <c r="F13" s="364">
        <v>10616.063930000026</v>
      </c>
      <c r="G13" s="365"/>
      <c r="H13" s="366">
        <v>1473.9630100000024</v>
      </c>
      <c r="K13" s="188"/>
      <c r="L13" s="188"/>
      <c r="M13" s="188"/>
      <c r="N13" s="355"/>
    </row>
    <row r="14" spans="1:241" x14ac:dyDescent="0.2">
      <c r="A14" s="344"/>
      <c r="B14" s="912"/>
      <c r="C14" s="916"/>
      <c r="D14" s="283" t="s">
        <v>48</v>
      </c>
      <c r="E14" s="377">
        <v>32927.778490000026</v>
      </c>
      <c r="F14" s="378">
        <v>31788.719090000021</v>
      </c>
      <c r="G14" s="379"/>
      <c r="H14" s="380">
        <v>4943.5897100000029</v>
      </c>
      <c r="I14" s="381"/>
      <c r="J14" s="382"/>
      <c r="K14" s="188"/>
      <c r="L14" s="188"/>
      <c r="M14" s="188"/>
      <c r="N14" s="355"/>
    </row>
    <row r="15" spans="1:241" x14ac:dyDescent="0.2">
      <c r="A15" s="344"/>
      <c r="B15" s="913"/>
      <c r="C15" s="917" t="s">
        <v>50</v>
      </c>
      <c r="D15" s="372" t="s">
        <v>43</v>
      </c>
      <c r="E15" s="383">
        <v>231757.89090999999</v>
      </c>
      <c r="F15" s="384">
        <v>203529.86325999998</v>
      </c>
      <c r="G15" s="385"/>
      <c r="H15" s="386">
        <v>30732.023269999994</v>
      </c>
      <c r="I15" s="381"/>
      <c r="J15" s="382"/>
      <c r="K15" s="188"/>
      <c r="L15" s="188"/>
      <c r="M15" s="188"/>
      <c r="N15" s="355"/>
    </row>
    <row r="16" spans="1:241" x14ac:dyDescent="0.2">
      <c r="A16" s="344"/>
      <c r="B16" s="913"/>
      <c r="C16" s="915"/>
      <c r="D16" s="356" t="s">
        <v>44</v>
      </c>
      <c r="E16" s="387">
        <v>1803.3705599999998</v>
      </c>
      <c r="F16" s="388">
        <v>1777.8705599999998</v>
      </c>
      <c r="G16" s="389"/>
      <c r="H16" s="390">
        <v>153.72</v>
      </c>
      <c r="I16" s="381"/>
      <c r="J16" s="382"/>
      <c r="K16" s="188"/>
      <c r="L16" s="188"/>
      <c r="M16" s="188"/>
      <c r="N16" s="355"/>
    </row>
    <row r="17" spans="1:241" x14ac:dyDescent="0.2">
      <c r="A17" s="344"/>
      <c r="B17" s="913"/>
      <c r="C17" s="915"/>
      <c r="D17" s="356" t="s">
        <v>45</v>
      </c>
      <c r="E17" s="387">
        <v>113801.49218000012</v>
      </c>
      <c r="F17" s="388">
        <v>112341.73392000009</v>
      </c>
      <c r="G17" s="389"/>
      <c r="H17" s="390">
        <v>164532.24150999982</v>
      </c>
      <c r="I17" s="381"/>
      <c r="J17" s="382"/>
      <c r="K17" s="188"/>
      <c r="L17" s="188"/>
      <c r="M17" s="188"/>
      <c r="N17" s="355"/>
    </row>
    <row r="18" spans="1:241" s="355" customFormat="1" x14ac:dyDescent="0.2">
      <c r="A18" s="361"/>
      <c r="B18" s="913"/>
      <c r="C18" s="915"/>
      <c r="D18" s="362" t="s">
        <v>47</v>
      </c>
      <c r="E18" s="391">
        <v>225</v>
      </c>
      <c r="F18" s="392">
        <v>225</v>
      </c>
      <c r="G18" s="393"/>
      <c r="H18" s="394">
        <v>0.5</v>
      </c>
      <c r="I18" s="395"/>
      <c r="J18" s="42"/>
      <c r="K18" s="188"/>
      <c r="L18" s="188"/>
      <c r="M18" s="188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</row>
    <row r="19" spans="1:241" x14ac:dyDescent="0.2">
      <c r="A19" s="344"/>
      <c r="B19" s="914"/>
      <c r="C19" s="916"/>
      <c r="D19" s="396" t="s">
        <v>48</v>
      </c>
      <c r="E19" s="397">
        <v>347587.75365000009</v>
      </c>
      <c r="F19" s="398">
        <v>317874.46774000005</v>
      </c>
      <c r="G19" s="399"/>
      <c r="H19" s="400">
        <v>195418.4847799998</v>
      </c>
      <c r="I19" s="381"/>
      <c r="J19" s="382"/>
      <c r="K19" s="188"/>
      <c r="L19" s="188"/>
      <c r="M19" s="188"/>
      <c r="N19" s="355"/>
    </row>
    <row r="20" spans="1:241" x14ac:dyDescent="0.2">
      <c r="A20" s="344"/>
      <c r="B20" s="918" t="s">
        <v>51</v>
      </c>
      <c r="C20" s="917" t="s">
        <v>52</v>
      </c>
      <c r="D20" s="372" t="s">
        <v>43</v>
      </c>
      <c r="E20" s="401">
        <v>71864.90959000001</v>
      </c>
      <c r="F20" s="402">
        <v>64341.396930000003</v>
      </c>
      <c r="G20" s="403"/>
      <c r="H20" s="404">
        <v>26602.22625</v>
      </c>
      <c r="I20" s="381"/>
      <c r="J20" s="382"/>
      <c r="K20" s="355"/>
      <c r="L20" s="355"/>
      <c r="M20" s="355"/>
      <c r="N20" s="355"/>
    </row>
    <row r="21" spans="1:241" x14ac:dyDescent="0.2">
      <c r="A21" s="344"/>
      <c r="B21" s="912"/>
      <c r="C21" s="915"/>
      <c r="D21" s="362" t="s">
        <v>44</v>
      </c>
      <c r="E21" s="405">
        <v>6</v>
      </c>
      <c r="F21" s="406">
        <v>6</v>
      </c>
      <c r="G21" s="407"/>
      <c r="H21" s="408">
        <v>0.3</v>
      </c>
      <c r="I21" s="381"/>
      <c r="J21" s="382"/>
      <c r="K21" s="355"/>
      <c r="L21" s="355"/>
      <c r="M21" s="355"/>
      <c r="N21" s="355"/>
    </row>
    <row r="22" spans="1:241" ht="13.5" thickBot="1" x14ac:dyDescent="0.25">
      <c r="A22" s="344"/>
      <c r="B22" s="912"/>
      <c r="C22" s="915"/>
      <c r="D22" s="409" t="s">
        <v>48</v>
      </c>
      <c r="E22" s="410">
        <v>71870.90959000001</v>
      </c>
      <c r="F22" s="411">
        <v>64347.396930000003</v>
      </c>
      <c r="G22" s="412"/>
      <c r="H22" s="413">
        <v>26602.526249999999</v>
      </c>
      <c r="I22" s="381"/>
      <c r="J22" s="382"/>
      <c r="K22" s="355"/>
      <c r="L22" s="355"/>
      <c r="M22" s="355"/>
      <c r="N22" s="355"/>
    </row>
    <row r="23" spans="1:241" ht="14.25" customHeight="1" thickTop="1" x14ac:dyDescent="0.2">
      <c r="A23" s="344"/>
      <c r="B23" s="905" t="s">
        <v>53</v>
      </c>
      <c r="C23" s="906"/>
      <c r="D23" s="414" t="s">
        <v>43</v>
      </c>
      <c r="E23" s="415">
        <v>303622.80050000001</v>
      </c>
      <c r="F23" s="416">
        <v>267871.26019</v>
      </c>
      <c r="G23" s="417"/>
      <c r="H23" s="418">
        <v>57334.249519999998</v>
      </c>
      <c r="I23" s="381"/>
      <c r="J23" s="382"/>
      <c r="K23" s="355"/>
      <c r="L23" s="355"/>
      <c r="M23" s="355"/>
      <c r="N23" s="355"/>
    </row>
    <row r="24" spans="1:241" x14ac:dyDescent="0.2">
      <c r="A24" s="344"/>
      <c r="B24" s="907"/>
      <c r="C24" s="908"/>
      <c r="D24" s="419" t="s">
        <v>44</v>
      </c>
      <c r="E24" s="387">
        <v>1809.3705599999998</v>
      </c>
      <c r="F24" s="388">
        <v>1783.8705599999998</v>
      </c>
      <c r="G24" s="389"/>
      <c r="H24" s="390">
        <v>154.02000000000001</v>
      </c>
      <c r="I24" s="381"/>
      <c r="J24" s="382"/>
    </row>
    <row r="25" spans="1:241" x14ac:dyDescent="0.2">
      <c r="A25" s="344"/>
      <c r="B25" s="907"/>
      <c r="C25" s="909"/>
      <c r="D25" s="419" t="s">
        <v>45</v>
      </c>
      <c r="E25" s="387">
        <v>113801.49218000012</v>
      </c>
      <c r="F25" s="388">
        <v>112341.73392000009</v>
      </c>
      <c r="G25" s="389"/>
      <c r="H25" s="390">
        <v>164532.24150999982</v>
      </c>
      <c r="I25" s="381"/>
      <c r="J25" s="382"/>
    </row>
    <row r="26" spans="1:241" x14ac:dyDescent="0.2">
      <c r="A26" s="344"/>
      <c r="B26" s="907"/>
      <c r="C26" s="909"/>
      <c r="D26" s="420" t="s">
        <v>47</v>
      </c>
      <c r="E26" s="421">
        <v>225</v>
      </c>
      <c r="F26" s="422">
        <v>225</v>
      </c>
      <c r="G26" s="423"/>
      <c r="H26" s="424">
        <v>0.5</v>
      </c>
      <c r="I26" s="381"/>
      <c r="J26" s="382"/>
    </row>
    <row r="27" spans="1:241" ht="14.25" customHeight="1" thickBot="1" x14ac:dyDescent="0.25">
      <c r="A27" s="344"/>
      <c r="B27" s="910"/>
      <c r="C27" s="911"/>
      <c r="D27" s="425" t="s">
        <v>50</v>
      </c>
      <c r="E27" s="426">
        <v>419458.66324000014</v>
      </c>
      <c r="F27" s="427">
        <v>382221.8646700001</v>
      </c>
      <c r="G27" s="428"/>
      <c r="H27" s="429">
        <v>222021.01102999979</v>
      </c>
    </row>
    <row r="28" spans="1:241" s="344" customFormat="1" ht="21" customHeight="1" thickTop="1" x14ac:dyDescent="0.2">
      <c r="E28" s="430"/>
    </row>
    <row r="29" spans="1:241" s="344" customFormat="1" x14ac:dyDescent="0.2">
      <c r="B29" s="168" t="s">
        <v>73</v>
      </c>
      <c r="E29" s="361"/>
    </row>
    <row r="30" spans="1:241" s="344" customFormat="1" ht="15" customHeight="1" x14ac:dyDescent="0.2">
      <c r="B30" s="431" t="s">
        <v>55</v>
      </c>
      <c r="E30" s="361"/>
    </row>
    <row r="31" spans="1:241" x14ac:dyDescent="0.2">
      <c r="B31" s="432" t="s">
        <v>62</v>
      </c>
      <c r="E31" s="355"/>
    </row>
    <row r="32" spans="1:241" x14ac:dyDescent="0.2">
      <c r="B32" s="432" t="s">
        <v>57</v>
      </c>
      <c r="E32" s="355"/>
    </row>
    <row r="33" spans="2:5" x14ac:dyDescent="0.2">
      <c r="B33" s="432" t="s">
        <v>58</v>
      </c>
      <c r="E33" s="355"/>
    </row>
    <row r="34" spans="2:5" x14ac:dyDescent="0.2">
      <c r="B34" s="432" t="s">
        <v>59</v>
      </c>
      <c r="E34" s="355"/>
    </row>
    <row r="35" spans="2:5" x14ac:dyDescent="0.2">
      <c r="B35" s="432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437" customWidth="1"/>
    <col min="2" max="2" width="16" style="437" customWidth="1"/>
    <col min="3" max="3" width="11.5703125" style="437" customWidth="1"/>
    <col min="4" max="4" width="19.7109375" style="437" customWidth="1"/>
    <col min="5" max="8" width="14.42578125" style="437" customWidth="1"/>
    <col min="9" max="9" width="5.28515625" style="433" customWidth="1"/>
    <col min="10" max="256" width="12.7109375" style="437"/>
    <col min="257" max="257" width="5.140625" style="437" customWidth="1"/>
    <col min="258" max="258" width="16" style="437" customWidth="1"/>
    <col min="259" max="259" width="11.5703125" style="437" customWidth="1"/>
    <col min="260" max="260" width="19.7109375" style="437" customWidth="1"/>
    <col min="261" max="264" width="14.42578125" style="437" customWidth="1"/>
    <col min="265" max="265" width="5.28515625" style="437" customWidth="1"/>
    <col min="266" max="512" width="12.7109375" style="437"/>
    <col min="513" max="513" width="5.140625" style="437" customWidth="1"/>
    <col min="514" max="514" width="16" style="437" customWidth="1"/>
    <col min="515" max="515" width="11.5703125" style="437" customWidth="1"/>
    <col min="516" max="516" width="19.7109375" style="437" customWidth="1"/>
    <col min="517" max="520" width="14.42578125" style="437" customWidth="1"/>
    <col min="521" max="521" width="5.28515625" style="437" customWidth="1"/>
    <col min="522" max="768" width="12.7109375" style="437"/>
    <col min="769" max="769" width="5.140625" style="437" customWidth="1"/>
    <col min="770" max="770" width="16" style="437" customWidth="1"/>
    <col min="771" max="771" width="11.5703125" style="437" customWidth="1"/>
    <col min="772" max="772" width="19.7109375" style="437" customWidth="1"/>
    <col min="773" max="776" width="14.42578125" style="437" customWidth="1"/>
    <col min="777" max="777" width="5.28515625" style="437" customWidth="1"/>
    <col min="778" max="1024" width="12.7109375" style="437"/>
    <col min="1025" max="1025" width="5.140625" style="437" customWidth="1"/>
    <col min="1026" max="1026" width="16" style="437" customWidth="1"/>
    <col min="1027" max="1027" width="11.5703125" style="437" customWidth="1"/>
    <col min="1028" max="1028" width="19.7109375" style="437" customWidth="1"/>
    <col min="1029" max="1032" width="14.42578125" style="437" customWidth="1"/>
    <col min="1033" max="1033" width="5.28515625" style="437" customWidth="1"/>
    <col min="1034" max="1280" width="12.7109375" style="437"/>
    <col min="1281" max="1281" width="5.140625" style="437" customWidth="1"/>
    <col min="1282" max="1282" width="16" style="437" customWidth="1"/>
    <col min="1283" max="1283" width="11.5703125" style="437" customWidth="1"/>
    <col min="1284" max="1284" width="19.7109375" style="437" customWidth="1"/>
    <col min="1285" max="1288" width="14.42578125" style="437" customWidth="1"/>
    <col min="1289" max="1289" width="5.28515625" style="437" customWidth="1"/>
    <col min="1290" max="1536" width="12.7109375" style="437"/>
    <col min="1537" max="1537" width="5.140625" style="437" customWidth="1"/>
    <col min="1538" max="1538" width="16" style="437" customWidth="1"/>
    <col min="1539" max="1539" width="11.5703125" style="437" customWidth="1"/>
    <col min="1540" max="1540" width="19.7109375" style="437" customWidth="1"/>
    <col min="1541" max="1544" width="14.42578125" style="437" customWidth="1"/>
    <col min="1545" max="1545" width="5.28515625" style="437" customWidth="1"/>
    <col min="1546" max="1792" width="12.7109375" style="437"/>
    <col min="1793" max="1793" width="5.140625" style="437" customWidth="1"/>
    <col min="1794" max="1794" width="16" style="437" customWidth="1"/>
    <col min="1795" max="1795" width="11.5703125" style="437" customWidth="1"/>
    <col min="1796" max="1796" width="19.7109375" style="437" customWidth="1"/>
    <col min="1797" max="1800" width="14.42578125" style="437" customWidth="1"/>
    <col min="1801" max="1801" width="5.28515625" style="437" customWidth="1"/>
    <col min="1802" max="2048" width="12.7109375" style="437"/>
    <col min="2049" max="2049" width="5.140625" style="437" customWidth="1"/>
    <col min="2050" max="2050" width="16" style="437" customWidth="1"/>
    <col min="2051" max="2051" width="11.5703125" style="437" customWidth="1"/>
    <col min="2052" max="2052" width="19.7109375" style="437" customWidth="1"/>
    <col min="2053" max="2056" width="14.42578125" style="437" customWidth="1"/>
    <col min="2057" max="2057" width="5.28515625" style="437" customWidth="1"/>
    <col min="2058" max="2304" width="12.7109375" style="437"/>
    <col min="2305" max="2305" width="5.140625" style="437" customWidth="1"/>
    <col min="2306" max="2306" width="16" style="437" customWidth="1"/>
    <col min="2307" max="2307" width="11.5703125" style="437" customWidth="1"/>
    <col min="2308" max="2308" width="19.7109375" style="437" customWidth="1"/>
    <col min="2309" max="2312" width="14.42578125" style="437" customWidth="1"/>
    <col min="2313" max="2313" width="5.28515625" style="437" customWidth="1"/>
    <col min="2314" max="2560" width="12.7109375" style="437"/>
    <col min="2561" max="2561" width="5.140625" style="437" customWidth="1"/>
    <col min="2562" max="2562" width="16" style="437" customWidth="1"/>
    <col min="2563" max="2563" width="11.5703125" style="437" customWidth="1"/>
    <col min="2564" max="2564" width="19.7109375" style="437" customWidth="1"/>
    <col min="2565" max="2568" width="14.42578125" style="437" customWidth="1"/>
    <col min="2569" max="2569" width="5.28515625" style="437" customWidth="1"/>
    <col min="2570" max="2816" width="12.7109375" style="437"/>
    <col min="2817" max="2817" width="5.140625" style="437" customWidth="1"/>
    <col min="2818" max="2818" width="16" style="437" customWidth="1"/>
    <col min="2819" max="2819" width="11.5703125" style="437" customWidth="1"/>
    <col min="2820" max="2820" width="19.7109375" style="437" customWidth="1"/>
    <col min="2821" max="2824" width="14.42578125" style="437" customWidth="1"/>
    <col min="2825" max="2825" width="5.28515625" style="437" customWidth="1"/>
    <col min="2826" max="3072" width="12.7109375" style="437"/>
    <col min="3073" max="3073" width="5.140625" style="437" customWidth="1"/>
    <col min="3074" max="3074" width="16" style="437" customWidth="1"/>
    <col min="3075" max="3075" width="11.5703125" style="437" customWidth="1"/>
    <col min="3076" max="3076" width="19.7109375" style="437" customWidth="1"/>
    <col min="3077" max="3080" width="14.42578125" style="437" customWidth="1"/>
    <col min="3081" max="3081" width="5.28515625" style="437" customWidth="1"/>
    <col min="3082" max="3328" width="12.7109375" style="437"/>
    <col min="3329" max="3329" width="5.140625" style="437" customWidth="1"/>
    <col min="3330" max="3330" width="16" style="437" customWidth="1"/>
    <col min="3331" max="3331" width="11.5703125" style="437" customWidth="1"/>
    <col min="3332" max="3332" width="19.7109375" style="437" customWidth="1"/>
    <col min="3333" max="3336" width="14.42578125" style="437" customWidth="1"/>
    <col min="3337" max="3337" width="5.28515625" style="437" customWidth="1"/>
    <col min="3338" max="3584" width="12.7109375" style="437"/>
    <col min="3585" max="3585" width="5.140625" style="437" customWidth="1"/>
    <col min="3586" max="3586" width="16" style="437" customWidth="1"/>
    <col min="3587" max="3587" width="11.5703125" style="437" customWidth="1"/>
    <col min="3588" max="3588" width="19.7109375" style="437" customWidth="1"/>
    <col min="3589" max="3592" width="14.42578125" style="437" customWidth="1"/>
    <col min="3593" max="3593" width="5.28515625" style="437" customWidth="1"/>
    <col min="3594" max="3840" width="12.7109375" style="437"/>
    <col min="3841" max="3841" width="5.140625" style="437" customWidth="1"/>
    <col min="3842" max="3842" width="16" style="437" customWidth="1"/>
    <col min="3843" max="3843" width="11.5703125" style="437" customWidth="1"/>
    <col min="3844" max="3844" width="19.7109375" style="437" customWidth="1"/>
    <col min="3845" max="3848" width="14.42578125" style="437" customWidth="1"/>
    <col min="3849" max="3849" width="5.28515625" style="437" customWidth="1"/>
    <col min="3850" max="4096" width="12.7109375" style="437"/>
    <col min="4097" max="4097" width="5.140625" style="437" customWidth="1"/>
    <col min="4098" max="4098" width="16" style="437" customWidth="1"/>
    <col min="4099" max="4099" width="11.5703125" style="437" customWidth="1"/>
    <col min="4100" max="4100" width="19.7109375" style="437" customWidth="1"/>
    <col min="4101" max="4104" width="14.42578125" style="437" customWidth="1"/>
    <col min="4105" max="4105" width="5.28515625" style="437" customWidth="1"/>
    <col min="4106" max="4352" width="12.7109375" style="437"/>
    <col min="4353" max="4353" width="5.140625" style="437" customWidth="1"/>
    <col min="4354" max="4354" width="16" style="437" customWidth="1"/>
    <col min="4355" max="4355" width="11.5703125" style="437" customWidth="1"/>
    <col min="4356" max="4356" width="19.7109375" style="437" customWidth="1"/>
    <col min="4357" max="4360" width="14.42578125" style="437" customWidth="1"/>
    <col min="4361" max="4361" width="5.28515625" style="437" customWidth="1"/>
    <col min="4362" max="4608" width="12.7109375" style="437"/>
    <col min="4609" max="4609" width="5.140625" style="437" customWidth="1"/>
    <col min="4610" max="4610" width="16" style="437" customWidth="1"/>
    <col min="4611" max="4611" width="11.5703125" style="437" customWidth="1"/>
    <col min="4612" max="4612" width="19.7109375" style="437" customWidth="1"/>
    <col min="4613" max="4616" width="14.42578125" style="437" customWidth="1"/>
    <col min="4617" max="4617" width="5.28515625" style="437" customWidth="1"/>
    <col min="4618" max="4864" width="12.7109375" style="437"/>
    <col min="4865" max="4865" width="5.140625" style="437" customWidth="1"/>
    <col min="4866" max="4866" width="16" style="437" customWidth="1"/>
    <col min="4867" max="4867" width="11.5703125" style="437" customWidth="1"/>
    <col min="4868" max="4868" width="19.7109375" style="437" customWidth="1"/>
    <col min="4869" max="4872" width="14.42578125" style="437" customWidth="1"/>
    <col min="4873" max="4873" width="5.28515625" style="437" customWidth="1"/>
    <col min="4874" max="5120" width="12.7109375" style="437"/>
    <col min="5121" max="5121" width="5.140625" style="437" customWidth="1"/>
    <col min="5122" max="5122" width="16" style="437" customWidth="1"/>
    <col min="5123" max="5123" width="11.5703125" style="437" customWidth="1"/>
    <col min="5124" max="5124" width="19.7109375" style="437" customWidth="1"/>
    <col min="5125" max="5128" width="14.42578125" style="437" customWidth="1"/>
    <col min="5129" max="5129" width="5.28515625" style="437" customWidth="1"/>
    <col min="5130" max="5376" width="12.7109375" style="437"/>
    <col min="5377" max="5377" width="5.140625" style="437" customWidth="1"/>
    <col min="5378" max="5378" width="16" style="437" customWidth="1"/>
    <col min="5379" max="5379" width="11.5703125" style="437" customWidth="1"/>
    <col min="5380" max="5380" width="19.7109375" style="437" customWidth="1"/>
    <col min="5381" max="5384" width="14.42578125" style="437" customWidth="1"/>
    <col min="5385" max="5385" width="5.28515625" style="437" customWidth="1"/>
    <col min="5386" max="5632" width="12.7109375" style="437"/>
    <col min="5633" max="5633" width="5.140625" style="437" customWidth="1"/>
    <col min="5634" max="5634" width="16" style="437" customWidth="1"/>
    <col min="5635" max="5635" width="11.5703125" style="437" customWidth="1"/>
    <col min="5636" max="5636" width="19.7109375" style="437" customWidth="1"/>
    <col min="5637" max="5640" width="14.42578125" style="437" customWidth="1"/>
    <col min="5641" max="5641" width="5.28515625" style="437" customWidth="1"/>
    <col min="5642" max="5888" width="12.7109375" style="437"/>
    <col min="5889" max="5889" width="5.140625" style="437" customWidth="1"/>
    <col min="5890" max="5890" width="16" style="437" customWidth="1"/>
    <col min="5891" max="5891" width="11.5703125" style="437" customWidth="1"/>
    <col min="5892" max="5892" width="19.7109375" style="437" customWidth="1"/>
    <col min="5893" max="5896" width="14.42578125" style="437" customWidth="1"/>
    <col min="5897" max="5897" width="5.28515625" style="437" customWidth="1"/>
    <col min="5898" max="6144" width="12.7109375" style="437"/>
    <col min="6145" max="6145" width="5.140625" style="437" customWidth="1"/>
    <col min="6146" max="6146" width="16" style="437" customWidth="1"/>
    <col min="6147" max="6147" width="11.5703125" style="437" customWidth="1"/>
    <col min="6148" max="6148" width="19.7109375" style="437" customWidth="1"/>
    <col min="6149" max="6152" width="14.42578125" style="437" customWidth="1"/>
    <col min="6153" max="6153" width="5.28515625" style="437" customWidth="1"/>
    <col min="6154" max="6400" width="12.7109375" style="437"/>
    <col min="6401" max="6401" width="5.140625" style="437" customWidth="1"/>
    <col min="6402" max="6402" width="16" style="437" customWidth="1"/>
    <col min="6403" max="6403" width="11.5703125" style="437" customWidth="1"/>
    <col min="6404" max="6404" width="19.7109375" style="437" customWidth="1"/>
    <col min="6405" max="6408" width="14.42578125" style="437" customWidth="1"/>
    <col min="6409" max="6409" width="5.28515625" style="437" customWidth="1"/>
    <col min="6410" max="6656" width="12.7109375" style="437"/>
    <col min="6657" max="6657" width="5.140625" style="437" customWidth="1"/>
    <col min="6658" max="6658" width="16" style="437" customWidth="1"/>
    <col min="6659" max="6659" width="11.5703125" style="437" customWidth="1"/>
    <col min="6660" max="6660" width="19.7109375" style="437" customWidth="1"/>
    <col min="6661" max="6664" width="14.42578125" style="437" customWidth="1"/>
    <col min="6665" max="6665" width="5.28515625" style="437" customWidth="1"/>
    <col min="6666" max="6912" width="12.7109375" style="437"/>
    <col min="6913" max="6913" width="5.140625" style="437" customWidth="1"/>
    <col min="6914" max="6914" width="16" style="437" customWidth="1"/>
    <col min="6915" max="6915" width="11.5703125" style="437" customWidth="1"/>
    <col min="6916" max="6916" width="19.7109375" style="437" customWidth="1"/>
    <col min="6917" max="6920" width="14.42578125" style="437" customWidth="1"/>
    <col min="6921" max="6921" width="5.28515625" style="437" customWidth="1"/>
    <col min="6922" max="7168" width="12.7109375" style="437"/>
    <col min="7169" max="7169" width="5.140625" style="437" customWidth="1"/>
    <col min="7170" max="7170" width="16" style="437" customWidth="1"/>
    <col min="7171" max="7171" width="11.5703125" style="437" customWidth="1"/>
    <col min="7172" max="7172" width="19.7109375" style="437" customWidth="1"/>
    <col min="7173" max="7176" width="14.42578125" style="437" customWidth="1"/>
    <col min="7177" max="7177" width="5.28515625" style="437" customWidth="1"/>
    <col min="7178" max="7424" width="12.7109375" style="437"/>
    <col min="7425" max="7425" width="5.140625" style="437" customWidth="1"/>
    <col min="7426" max="7426" width="16" style="437" customWidth="1"/>
    <col min="7427" max="7427" width="11.5703125" style="437" customWidth="1"/>
    <col min="7428" max="7428" width="19.7109375" style="437" customWidth="1"/>
    <col min="7429" max="7432" width="14.42578125" style="437" customWidth="1"/>
    <col min="7433" max="7433" width="5.28515625" style="437" customWidth="1"/>
    <col min="7434" max="7680" width="12.7109375" style="437"/>
    <col min="7681" max="7681" width="5.140625" style="437" customWidth="1"/>
    <col min="7682" max="7682" width="16" style="437" customWidth="1"/>
    <col min="7683" max="7683" width="11.5703125" style="437" customWidth="1"/>
    <col min="7684" max="7684" width="19.7109375" style="437" customWidth="1"/>
    <col min="7685" max="7688" width="14.42578125" style="437" customWidth="1"/>
    <col min="7689" max="7689" width="5.28515625" style="437" customWidth="1"/>
    <col min="7690" max="7936" width="12.7109375" style="437"/>
    <col min="7937" max="7937" width="5.140625" style="437" customWidth="1"/>
    <col min="7938" max="7938" width="16" style="437" customWidth="1"/>
    <col min="7939" max="7939" width="11.5703125" style="437" customWidth="1"/>
    <col min="7940" max="7940" width="19.7109375" style="437" customWidth="1"/>
    <col min="7941" max="7944" width="14.42578125" style="437" customWidth="1"/>
    <col min="7945" max="7945" width="5.28515625" style="437" customWidth="1"/>
    <col min="7946" max="8192" width="12.7109375" style="437"/>
    <col min="8193" max="8193" width="5.140625" style="437" customWidth="1"/>
    <col min="8194" max="8194" width="16" style="437" customWidth="1"/>
    <col min="8195" max="8195" width="11.5703125" style="437" customWidth="1"/>
    <col min="8196" max="8196" width="19.7109375" style="437" customWidth="1"/>
    <col min="8197" max="8200" width="14.42578125" style="437" customWidth="1"/>
    <col min="8201" max="8201" width="5.28515625" style="437" customWidth="1"/>
    <col min="8202" max="8448" width="12.7109375" style="437"/>
    <col min="8449" max="8449" width="5.140625" style="437" customWidth="1"/>
    <col min="8450" max="8450" width="16" style="437" customWidth="1"/>
    <col min="8451" max="8451" width="11.5703125" style="437" customWidth="1"/>
    <col min="8452" max="8452" width="19.7109375" style="437" customWidth="1"/>
    <col min="8453" max="8456" width="14.42578125" style="437" customWidth="1"/>
    <col min="8457" max="8457" width="5.28515625" style="437" customWidth="1"/>
    <col min="8458" max="8704" width="12.7109375" style="437"/>
    <col min="8705" max="8705" width="5.140625" style="437" customWidth="1"/>
    <col min="8706" max="8706" width="16" style="437" customWidth="1"/>
    <col min="8707" max="8707" width="11.5703125" style="437" customWidth="1"/>
    <col min="8708" max="8708" width="19.7109375" style="437" customWidth="1"/>
    <col min="8709" max="8712" width="14.42578125" style="437" customWidth="1"/>
    <col min="8713" max="8713" width="5.28515625" style="437" customWidth="1"/>
    <col min="8714" max="8960" width="12.7109375" style="437"/>
    <col min="8961" max="8961" width="5.140625" style="437" customWidth="1"/>
    <col min="8962" max="8962" width="16" style="437" customWidth="1"/>
    <col min="8963" max="8963" width="11.5703125" style="437" customWidth="1"/>
    <col min="8964" max="8964" width="19.7109375" style="437" customWidth="1"/>
    <col min="8965" max="8968" width="14.42578125" style="437" customWidth="1"/>
    <col min="8969" max="8969" width="5.28515625" style="437" customWidth="1"/>
    <col min="8970" max="9216" width="12.7109375" style="437"/>
    <col min="9217" max="9217" width="5.140625" style="437" customWidth="1"/>
    <col min="9218" max="9218" width="16" style="437" customWidth="1"/>
    <col min="9219" max="9219" width="11.5703125" style="437" customWidth="1"/>
    <col min="9220" max="9220" width="19.7109375" style="437" customWidth="1"/>
    <col min="9221" max="9224" width="14.42578125" style="437" customWidth="1"/>
    <col min="9225" max="9225" width="5.28515625" style="437" customWidth="1"/>
    <col min="9226" max="9472" width="12.7109375" style="437"/>
    <col min="9473" max="9473" width="5.140625" style="437" customWidth="1"/>
    <col min="9474" max="9474" width="16" style="437" customWidth="1"/>
    <col min="9475" max="9475" width="11.5703125" style="437" customWidth="1"/>
    <col min="9476" max="9476" width="19.7109375" style="437" customWidth="1"/>
    <col min="9477" max="9480" width="14.42578125" style="437" customWidth="1"/>
    <col min="9481" max="9481" width="5.28515625" style="437" customWidth="1"/>
    <col min="9482" max="9728" width="12.7109375" style="437"/>
    <col min="9729" max="9729" width="5.140625" style="437" customWidth="1"/>
    <col min="9730" max="9730" width="16" style="437" customWidth="1"/>
    <col min="9731" max="9731" width="11.5703125" style="437" customWidth="1"/>
    <col min="9732" max="9732" width="19.7109375" style="437" customWidth="1"/>
    <col min="9733" max="9736" width="14.42578125" style="437" customWidth="1"/>
    <col min="9737" max="9737" width="5.28515625" style="437" customWidth="1"/>
    <col min="9738" max="9984" width="12.7109375" style="437"/>
    <col min="9985" max="9985" width="5.140625" style="437" customWidth="1"/>
    <col min="9986" max="9986" width="16" style="437" customWidth="1"/>
    <col min="9987" max="9987" width="11.5703125" style="437" customWidth="1"/>
    <col min="9988" max="9988" width="19.7109375" style="437" customWidth="1"/>
    <col min="9989" max="9992" width="14.42578125" style="437" customWidth="1"/>
    <col min="9993" max="9993" width="5.28515625" style="437" customWidth="1"/>
    <col min="9994" max="10240" width="12.7109375" style="437"/>
    <col min="10241" max="10241" width="5.140625" style="437" customWidth="1"/>
    <col min="10242" max="10242" width="16" style="437" customWidth="1"/>
    <col min="10243" max="10243" width="11.5703125" style="437" customWidth="1"/>
    <col min="10244" max="10244" width="19.7109375" style="437" customWidth="1"/>
    <col min="10245" max="10248" width="14.42578125" style="437" customWidth="1"/>
    <col min="10249" max="10249" width="5.28515625" style="437" customWidth="1"/>
    <col min="10250" max="10496" width="12.7109375" style="437"/>
    <col min="10497" max="10497" width="5.140625" style="437" customWidth="1"/>
    <col min="10498" max="10498" width="16" style="437" customWidth="1"/>
    <col min="10499" max="10499" width="11.5703125" style="437" customWidth="1"/>
    <col min="10500" max="10500" width="19.7109375" style="437" customWidth="1"/>
    <col min="10501" max="10504" width="14.42578125" style="437" customWidth="1"/>
    <col min="10505" max="10505" width="5.28515625" style="437" customWidth="1"/>
    <col min="10506" max="10752" width="12.7109375" style="437"/>
    <col min="10753" max="10753" width="5.140625" style="437" customWidth="1"/>
    <col min="10754" max="10754" width="16" style="437" customWidth="1"/>
    <col min="10755" max="10755" width="11.5703125" style="437" customWidth="1"/>
    <col min="10756" max="10756" width="19.7109375" style="437" customWidth="1"/>
    <col min="10757" max="10760" width="14.42578125" style="437" customWidth="1"/>
    <col min="10761" max="10761" width="5.28515625" style="437" customWidth="1"/>
    <col min="10762" max="11008" width="12.7109375" style="437"/>
    <col min="11009" max="11009" width="5.140625" style="437" customWidth="1"/>
    <col min="11010" max="11010" width="16" style="437" customWidth="1"/>
    <col min="11011" max="11011" width="11.5703125" style="437" customWidth="1"/>
    <col min="11012" max="11012" width="19.7109375" style="437" customWidth="1"/>
    <col min="11013" max="11016" width="14.42578125" style="437" customWidth="1"/>
    <col min="11017" max="11017" width="5.28515625" style="437" customWidth="1"/>
    <col min="11018" max="11264" width="12.7109375" style="437"/>
    <col min="11265" max="11265" width="5.140625" style="437" customWidth="1"/>
    <col min="11266" max="11266" width="16" style="437" customWidth="1"/>
    <col min="11267" max="11267" width="11.5703125" style="437" customWidth="1"/>
    <col min="11268" max="11268" width="19.7109375" style="437" customWidth="1"/>
    <col min="11269" max="11272" width="14.42578125" style="437" customWidth="1"/>
    <col min="11273" max="11273" width="5.28515625" style="437" customWidth="1"/>
    <col min="11274" max="11520" width="12.7109375" style="437"/>
    <col min="11521" max="11521" width="5.140625" style="437" customWidth="1"/>
    <col min="11522" max="11522" width="16" style="437" customWidth="1"/>
    <col min="11523" max="11523" width="11.5703125" style="437" customWidth="1"/>
    <col min="11524" max="11524" width="19.7109375" style="437" customWidth="1"/>
    <col min="11525" max="11528" width="14.42578125" style="437" customWidth="1"/>
    <col min="11529" max="11529" width="5.28515625" style="437" customWidth="1"/>
    <col min="11530" max="11776" width="12.7109375" style="437"/>
    <col min="11777" max="11777" width="5.140625" style="437" customWidth="1"/>
    <col min="11778" max="11778" width="16" style="437" customWidth="1"/>
    <col min="11779" max="11779" width="11.5703125" style="437" customWidth="1"/>
    <col min="11780" max="11780" width="19.7109375" style="437" customWidth="1"/>
    <col min="11781" max="11784" width="14.42578125" style="437" customWidth="1"/>
    <col min="11785" max="11785" width="5.28515625" style="437" customWidth="1"/>
    <col min="11786" max="12032" width="12.7109375" style="437"/>
    <col min="12033" max="12033" width="5.140625" style="437" customWidth="1"/>
    <col min="12034" max="12034" width="16" style="437" customWidth="1"/>
    <col min="12035" max="12035" width="11.5703125" style="437" customWidth="1"/>
    <col min="12036" max="12036" width="19.7109375" style="437" customWidth="1"/>
    <col min="12037" max="12040" width="14.42578125" style="437" customWidth="1"/>
    <col min="12041" max="12041" width="5.28515625" style="437" customWidth="1"/>
    <col min="12042" max="12288" width="12.7109375" style="437"/>
    <col min="12289" max="12289" width="5.140625" style="437" customWidth="1"/>
    <col min="12290" max="12290" width="16" style="437" customWidth="1"/>
    <col min="12291" max="12291" width="11.5703125" style="437" customWidth="1"/>
    <col min="12292" max="12292" width="19.7109375" style="437" customWidth="1"/>
    <col min="12293" max="12296" width="14.42578125" style="437" customWidth="1"/>
    <col min="12297" max="12297" width="5.28515625" style="437" customWidth="1"/>
    <col min="12298" max="12544" width="12.7109375" style="437"/>
    <col min="12545" max="12545" width="5.140625" style="437" customWidth="1"/>
    <col min="12546" max="12546" width="16" style="437" customWidth="1"/>
    <col min="12547" max="12547" width="11.5703125" style="437" customWidth="1"/>
    <col min="12548" max="12548" width="19.7109375" style="437" customWidth="1"/>
    <col min="12549" max="12552" width="14.42578125" style="437" customWidth="1"/>
    <col min="12553" max="12553" width="5.28515625" style="437" customWidth="1"/>
    <col min="12554" max="12800" width="12.7109375" style="437"/>
    <col min="12801" max="12801" width="5.140625" style="437" customWidth="1"/>
    <col min="12802" max="12802" width="16" style="437" customWidth="1"/>
    <col min="12803" max="12803" width="11.5703125" style="437" customWidth="1"/>
    <col min="12804" max="12804" width="19.7109375" style="437" customWidth="1"/>
    <col min="12805" max="12808" width="14.42578125" style="437" customWidth="1"/>
    <col min="12809" max="12809" width="5.28515625" style="437" customWidth="1"/>
    <col min="12810" max="13056" width="12.7109375" style="437"/>
    <col min="13057" max="13057" width="5.140625" style="437" customWidth="1"/>
    <col min="13058" max="13058" width="16" style="437" customWidth="1"/>
    <col min="13059" max="13059" width="11.5703125" style="437" customWidth="1"/>
    <col min="13060" max="13060" width="19.7109375" style="437" customWidth="1"/>
    <col min="13061" max="13064" width="14.42578125" style="437" customWidth="1"/>
    <col min="13065" max="13065" width="5.28515625" style="437" customWidth="1"/>
    <col min="13066" max="13312" width="12.7109375" style="437"/>
    <col min="13313" max="13313" width="5.140625" style="437" customWidth="1"/>
    <col min="13314" max="13314" width="16" style="437" customWidth="1"/>
    <col min="13315" max="13315" width="11.5703125" style="437" customWidth="1"/>
    <col min="13316" max="13316" width="19.7109375" style="437" customWidth="1"/>
    <col min="13317" max="13320" width="14.42578125" style="437" customWidth="1"/>
    <col min="13321" max="13321" width="5.28515625" style="437" customWidth="1"/>
    <col min="13322" max="13568" width="12.7109375" style="437"/>
    <col min="13569" max="13569" width="5.140625" style="437" customWidth="1"/>
    <col min="13570" max="13570" width="16" style="437" customWidth="1"/>
    <col min="13571" max="13571" width="11.5703125" style="437" customWidth="1"/>
    <col min="13572" max="13572" width="19.7109375" style="437" customWidth="1"/>
    <col min="13573" max="13576" width="14.42578125" style="437" customWidth="1"/>
    <col min="13577" max="13577" width="5.28515625" style="437" customWidth="1"/>
    <col min="13578" max="13824" width="12.7109375" style="437"/>
    <col min="13825" max="13825" width="5.140625" style="437" customWidth="1"/>
    <col min="13826" max="13826" width="16" style="437" customWidth="1"/>
    <col min="13827" max="13827" width="11.5703125" style="437" customWidth="1"/>
    <col min="13828" max="13828" width="19.7109375" style="437" customWidth="1"/>
    <col min="13829" max="13832" width="14.42578125" style="437" customWidth="1"/>
    <col min="13833" max="13833" width="5.28515625" style="437" customWidth="1"/>
    <col min="13834" max="14080" width="12.7109375" style="437"/>
    <col min="14081" max="14081" width="5.140625" style="437" customWidth="1"/>
    <col min="14082" max="14082" width="16" style="437" customWidth="1"/>
    <col min="14083" max="14083" width="11.5703125" style="437" customWidth="1"/>
    <col min="14084" max="14084" width="19.7109375" style="437" customWidth="1"/>
    <col min="14085" max="14088" width="14.42578125" style="437" customWidth="1"/>
    <col min="14089" max="14089" width="5.28515625" style="437" customWidth="1"/>
    <col min="14090" max="14336" width="12.7109375" style="437"/>
    <col min="14337" max="14337" width="5.140625" style="437" customWidth="1"/>
    <col min="14338" max="14338" width="16" style="437" customWidth="1"/>
    <col min="14339" max="14339" width="11.5703125" style="437" customWidth="1"/>
    <col min="14340" max="14340" width="19.7109375" style="437" customWidth="1"/>
    <col min="14341" max="14344" width="14.42578125" style="437" customWidth="1"/>
    <col min="14345" max="14345" width="5.28515625" style="437" customWidth="1"/>
    <col min="14346" max="14592" width="12.7109375" style="437"/>
    <col min="14593" max="14593" width="5.140625" style="437" customWidth="1"/>
    <col min="14594" max="14594" width="16" style="437" customWidth="1"/>
    <col min="14595" max="14595" width="11.5703125" style="437" customWidth="1"/>
    <col min="14596" max="14596" width="19.7109375" style="437" customWidth="1"/>
    <col min="14597" max="14600" width="14.42578125" style="437" customWidth="1"/>
    <col min="14601" max="14601" width="5.28515625" style="437" customWidth="1"/>
    <col min="14602" max="14848" width="12.7109375" style="437"/>
    <col min="14849" max="14849" width="5.140625" style="437" customWidth="1"/>
    <col min="14850" max="14850" width="16" style="437" customWidth="1"/>
    <col min="14851" max="14851" width="11.5703125" style="437" customWidth="1"/>
    <col min="14852" max="14852" width="19.7109375" style="437" customWidth="1"/>
    <col min="14853" max="14856" width="14.42578125" style="437" customWidth="1"/>
    <col min="14857" max="14857" width="5.28515625" style="437" customWidth="1"/>
    <col min="14858" max="15104" width="12.7109375" style="437"/>
    <col min="15105" max="15105" width="5.140625" style="437" customWidth="1"/>
    <col min="15106" max="15106" width="16" style="437" customWidth="1"/>
    <col min="15107" max="15107" width="11.5703125" style="437" customWidth="1"/>
    <col min="15108" max="15108" width="19.7109375" style="437" customWidth="1"/>
    <col min="15109" max="15112" width="14.42578125" style="437" customWidth="1"/>
    <col min="15113" max="15113" width="5.28515625" style="437" customWidth="1"/>
    <col min="15114" max="15360" width="12.7109375" style="437"/>
    <col min="15361" max="15361" width="5.140625" style="437" customWidth="1"/>
    <col min="15362" max="15362" width="16" style="437" customWidth="1"/>
    <col min="15363" max="15363" width="11.5703125" style="437" customWidth="1"/>
    <col min="15364" max="15364" width="19.7109375" style="437" customWidth="1"/>
    <col min="15365" max="15368" width="14.42578125" style="437" customWidth="1"/>
    <col min="15369" max="15369" width="5.28515625" style="437" customWidth="1"/>
    <col min="15370" max="15616" width="12.7109375" style="437"/>
    <col min="15617" max="15617" width="5.140625" style="437" customWidth="1"/>
    <col min="15618" max="15618" width="16" style="437" customWidth="1"/>
    <col min="15619" max="15619" width="11.5703125" style="437" customWidth="1"/>
    <col min="15620" max="15620" width="19.7109375" style="437" customWidth="1"/>
    <col min="15621" max="15624" width="14.42578125" style="437" customWidth="1"/>
    <col min="15625" max="15625" width="5.28515625" style="437" customWidth="1"/>
    <col min="15626" max="15872" width="12.7109375" style="437"/>
    <col min="15873" max="15873" width="5.140625" style="437" customWidth="1"/>
    <col min="15874" max="15874" width="16" style="437" customWidth="1"/>
    <col min="15875" max="15875" width="11.5703125" style="437" customWidth="1"/>
    <col min="15876" max="15876" width="19.7109375" style="437" customWidth="1"/>
    <col min="15877" max="15880" width="14.42578125" style="437" customWidth="1"/>
    <col min="15881" max="15881" width="5.28515625" style="437" customWidth="1"/>
    <col min="15882" max="16128" width="12.7109375" style="437"/>
    <col min="16129" max="16129" width="5.140625" style="437" customWidth="1"/>
    <col min="16130" max="16130" width="16" style="437" customWidth="1"/>
    <col min="16131" max="16131" width="11.5703125" style="437" customWidth="1"/>
    <col min="16132" max="16132" width="19.7109375" style="437" customWidth="1"/>
    <col min="16133" max="16136" width="14.42578125" style="437" customWidth="1"/>
    <col min="16137" max="16137" width="5.28515625" style="437" customWidth="1"/>
    <col min="16138" max="16384" width="12.7109375" style="437"/>
  </cols>
  <sheetData>
    <row r="1" spans="1:244" s="433" customFormat="1" ht="36.75" customHeight="1" x14ac:dyDescent="0.2">
      <c r="B1" s="891" t="s">
        <v>76</v>
      </c>
      <c r="C1" s="891"/>
      <c r="D1" s="891"/>
      <c r="E1" s="891"/>
      <c r="F1" s="891"/>
      <c r="G1" s="891"/>
      <c r="H1" s="891"/>
      <c r="I1" s="434"/>
    </row>
    <row r="2" spans="1:244" s="433" customFormat="1" ht="21.75" customHeight="1" thickBot="1" x14ac:dyDescent="0.25">
      <c r="B2" s="435"/>
      <c r="C2" s="435"/>
      <c r="D2" s="435"/>
      <c r="E2" s="435"/>
      <c r="F2" s="435"/>
      <c r="G2" s="435"/>
      <c r="H2" s="435"/>
    </row>
    <row r="3" spans="1:244" ht="22.15" customHeight="1" thickTop="1" thickBot="1" x14ac:dyDescent="0.25">
      <c r="A3" s="433"/>
      <c r="B3" s="436"/>
      <c r="C3" s="436"/>
      <c r="D3" s="436"/>
      <c r="E3" s="946">
        <v>2004</v>
      </c>
      <c r="F3" s="947"/>
      <c r="G3" s="947"/>
      <c r="H3" s="948"/>
    </row>
    <row r="4" spans="1:244" ht="15.75" customHeight="1" thickTop="1" x14ac:dyDescent="0.2">
      <c r="A4" s="433"/>
      <c r="B4" s="949" t="s">
        <v>32</v>
      </c>
      <c r="C4" s="951" t="s">
        <v>33</v>
      </c>
      <c r="D4" s="953" t="s">
        <v>34</v>
      </c>
      <c r="E4" s="955" t="s">
        <v>35</v>
      </c>
      <c r="F4" s="956"/>
      <c r="G4" s="957" t="s">
        <v>36</v>
      </c>
      <c r="H4" s="958"/>
    </row>
    <row r="5" spans="1:244" ht="89.25" customHeight="1" thickBot="1" x14ac:dyDescent="0.25">
      <c r="A5" s="433"/>
      <c r="B5" s="950"/>
      <c r="C5" s="952"/>
      <c r="D5" s="954"/>
      <c r="E5" s="16" t="s">
        <v>50</v>
      </c>
      <c r="F5" s="17" t="s">
        <v>68</v>
      </c>
      <c r="G5" s="17" t="s">
        <v>39</v>
      </c>
      <c r="H5" s="438" t="s">
        <v>40</v>
      </c>
    </row>
    <row r="6" spans="1:244" ht="14.25" customHeight="1" thickTop="1" x14ac:dyDescent="0.2">
      <c r="A6" s="433"/>
      <c r="B6" s="939" t="s">
        <v>41</v>
      </c>
      <c r="C6" s="942" t="s">
        <v>42</v>
      </c>
      <c r="D6" s="439" t="s">
        <v>43</v>
      </c>
      <c r="E6" s="440">
        <v>228448.99261000002</v>
      </c>
      <c r="F6" s="441">
        <v>206449.91935000001</v>
      </c>
      <c r="G6" s="352"/>
      <c r="H6" s="442">
        <v>28514.793880000001</v>
      </c>
    </row>
    <row r="7" spans="1:244" x14ac:dyDescent="0.2">
      <c r="A7" s="433"/>
      <c r="B7" s="939"/>
      <c r="C7" s="942"/>
      <c r="D7" s="443" t="s">
        <v>44</v>
      </c>
      <c r="E7" s="444">
        <v>9.7900200000000002</v>
      </c>
      <c r="F7" s="445">
        <v>9.7900200000000002</v>
      </c>
      <c r="G7" s="358"/>
      <c r="H7" s="446">
        <v>0.39700000000000002</v>
      </c>
    </row>
    <row r="8" spans="1:244" s="448" customFormat="1" x14ac:dyDescent="0.2">
      <c r="A8" s="447"/>
      <c r="B8" s="939"/>
      <c r="C8" s="942"/>
      <c r="D8" s="443" t="s">
        <v>45</v>
      </c>
      <c r="E8" s="444">
        <v>133060.12918999995</v>
      </c>
      <c r="F8" s="445">
        <v>131686.07403999995</v>
      </c>
      <c r="G8" s="358"/>
      <c r="H8" s="446">
        <v>236707.14705000015</v>
      </c>
      <c r="I8" s="447"/>
    </row>
    <row r="9" spans="1:244" s="448" customFormat="1" x14ac:dyDescent="0.2">
      <c r="A9" s="447"/>
      <c r="B9" s="939"/>
      <c r="C9" s="942"/>
      <c r="D9" s="449" t="s">
        <v>47</v>
      </c>
      <c r="E9" s="450"/>
      <c r="F9" s="451"/>
      <c r="G9" s="364"/>
      <c r="H9" s="452"/>
      <c r="I9" s="453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</row>
    <row r="10" spans="1:244" s="448" customFormat="1" x14ac:dyDescent="0.2">
      <c r="A10" s="447"/>
      <c r="B10" s="939"/>
      <c r="C10" s="943"/>
      <c r="D10" s="454" t="s">
        <v>48</v>
      </c>
      <c r="E10" s="455">
        <v>361518.91181999992</v>
      </c>
      <c r="F10" s="456">
        <v>338145.78340999997</v>
      </c>
      <c r="G10" s="369"/>
      <c r="H10" s="457">
        <v>265222.33793000015</v>
      </c>
      <c r="I10" s="447"/>
    </row>
    <row r="11" spans="1:244" ht="13.15" customHeight="1" x14ac:dyDescent="0.2">
      <c r="A11" s="433"/>
      <c r="B11" s="939"/>
      <c r="C11" s="944" t="s">
        <v>49</v>
      </c>
      <c r="D11" s="458" t="s">
        <v>43</v>
      </c>
      <c r="E11" s="459">
        <v>16833.362350000003</v>
      </c>
      <c r="F11" s="460">
        <v>16210.815530000002</v>
      </c>
      <c r="G11" s="374"/>
      <c r="H11" s="461">
        <v>2542.8919999999998</v>
      </c>
      <c r="HC11" s="448"/>
      <c r="HD11" s="448"/>
      <c r="HE11" s="448"/>
      <c r="HF11" s="448"/>
      <c r="HG11" s="448"/>
      <c r="HH11" s="448"/>
      <c r="HI11" s="448"/>
      <c r="HJ11" s="448"/>
      <c r="HK11" s="448"/>
      <c r="HL11" s="448"/>
      <c r="HM11" s="448"/>
      <c r="HN11" s="448"/>
      <c r="HO11" s="448"/>
      <c r="HP11" s="448"/>
      <c r="HQ11" s="448"/>
      <c r="HR11" s="448"/>
      <c r="HS11" s="448"/>
      <c r="HT11" s="448"/>
      <c r="HU11" s="448"/>
      <c r="HV11" s="448"/>
      <c r="HW11" s="448"/>
      <c r="HX11" s="448"/>
      <c r="HY11" s="448"/>
      <c r="HZ11" s="448"/>
      <c r="IA11" s="448"/>
      <c r="IB11" s="448"/>
      <c r="IC11" s="448"/>
      <c r="ID11" s="448"/>
      <c r="IE11" s="448"/>
      <c r="IF11" s="448"/>
      <c r="IG11" s="448"/>
      <c r="IH11" s="448"/>
      <c r="II11" s="448"/>
      <c r="IJ11" s="448"/>
    </row>
    <row r="12" spans="1:244" x14ac:dyDescent="0.2">
      <c r="A12" s="433"/>
      <c r="B12" s="939"/>
      <c r="C12" s="942"/>
      <c r="D12" s="443" t="s">
        <v>44</v>
      </c>
      <c r="E12" s="444">
        <v>1375.556</v>
      </c>
      <c r="F12" s="445">
        <v>1330.556</v>
      </c>
      <c r="G12" s="358"/>
      <c r="H12" s="446">
        <v>106.54600000000001</v>
      </c>
    </row>
    <row r="13" spans="1:244" x14ac:dyDescent="0.2">
      <c r="A13" s="433"/>
      <c r="B13" s="939"/>
      <c r="C13" s="942"/>
      <c r="D13" s="449" t="s">
        <v>45</v>
      </c>
      <c r="E13" s="450">
        <v>4257.4190399999961</v>
      </c>
      <c r="F13" s="451">
        <v>4256.2190399999963</v>
      </c>
      <c r="G13" s="364"/>
      <c r="H13" s="452">
        <v>865.06299999999976</v>
      </c>
    </row>
    <row r="14" spans="1:244" x14ac:dyDescent="0.2">
      <c r="A14" s="433"/>
      <c r="B14" s="939"/>
      <c r="C14" s="943"/>
      <c r="D14" s="283" t="s">
        <v>48</v>
      </c>
      <c r="E14" s="462">
        <v>22466.337389999997</v>
      </c>
      <c r="F14" s="463">
        <v>21797.590569999997</v>
      </c>
      <c r="G14" s="378"/>
      <c r="H14" s="464">
        <v>3514.5010000000002</v>
      </c>
      <c r="I14" s="465"/>
      <c r="J14" s="466"/>
    </row>
    <row r="15" spans="1:244" x14ac:dyDescent="0.2">
      <c r="A15" s="433"/>
      <c r="B15" s="940"/>
      <c r="C15" s="944" t="s">
        <v>50</v>
      </c>
      <c r="D15" s="458" t="s">
        <v>43</v>
      </c>
      <c r="E15" s="467">
        <v>245282.35496</v>
      </c>
      <c r="F15" s="468">
        <v>222660.73488000003</v>
      </c>
      <c r="G15" s="384"/>
      <c r="H15" s="469">
        <v>31057.685880000001</v>
      </c>
      <c r="I15" s="465"/>
      <c r="J15" s="466"/>
    </row>
    <row r="16" spans="1:244" x14ac:dyDescent="0.2">
      <c r="A16" s="433"/>
      <c r="B16" s="940"/>
      <c r="C16" s="942"/>
      <c r="D16" s="443" t="s">
        <v>44</v>
      </c>
      <c r="E16" s="470">
        <v>1385.34602</v>
      </c>
      <c r="F16" s="471">
        <v>1340.34602</v>
      </c>
      <c r="G16" s="388"/>
      <c r="H16" s="472">
        <v>106.943</v>
      </c>
      <c r="I16" s="465"/>
      <c r="J16" s="466"/>
    </row>
    <row r="17" spans="1:244" x14ac:dyDescent="0.2">
      <c r="A17" s="433"/>
      <c r="B17" s="940"/>
      <c r="C17" s="942"/>
      <c r="D17" s="443" t="s">
        <v>45</v>
      </c>
      <c r="E17" s="470">
        <v>137317.54822999993</v>
      </c>
      <c r="F17" s="471">
        <v>135942.29307999994</v>
      </c>
      <c r="G17" s="388"/>
      <c r="H17" s="472">
        <v>237572.21005000014</v>
      </c>
      <c r="I17" s="465"/>
      <c r="J17" s="466"/>
    </row>
    <row r="18" spans="1:244" s="448" customFormat="1" x14ac:dyDescent="0.2">
      <c r="A18" s="447"/>
      <c r="B18" s="940"/>
      <c r="C18" s="942"/>
      <c r="D18" s="449" t="s">
        <v>47</v>
      </c>
      <c r="E18" s="473"/>
      <c r="F18" s="474"/>
      <c r="G18" s="392"/>
      <c r="H18" s="475"/>
      <c r="I18" s="476"/>
      <c r="J18" s="42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</row>
    <row r="19" spans="1:244" x14ac:dyDescent="0.2">
      <c r="A19" s="433"/>
      <c r="B19" s="941"/>
      <c r="C19" s="943"/>
      <c r="D19" s="477" t="s">
        <v>48</v>
      </c>
      <c r="E19" s="478">
        <v>383985.24920999992</v>
      </c>
      <c r="F19" s="479">
        <v>359943.37398000003</v>
      </c>
      <c r="G19" s="398"/>
      <c r="H19" s="480">
        <v>268736.83893000014</v>
      </c>
      <c r="I19" s="465"/>
      <c r="J19" s="466"/>
    </row>
    <row r="20" spans="1:244" x14ac:dyDescent="0.2">
      <c r="A20" s="433"/>
      <c r="B20" s="945" t="s">
        <v>51</v>
      </c>
      <c r="C20" s="944" t="s">
        <v>52</v>
      </c>
      <c r="D20" s="458" t="s">
        <v>43</v>
      </c>
      <c r="E20" s="481">
        <v>71310.001070004</v>
      </c>
      <c r="F20" s="482">
        <v>65286.086580004005</v>
      </c>
      <c r="G20" s="402"/>
      <c r="H20" s="483">
        <v>30099.418100000003</v>
      </c>
      <c r="I20" s="465"/>
      <c r="J20" s="466"/>
    </row>
    <row r="21" spans="1:244" x14ac:dyDescent="0.2">
      <c r="A21" s="433"/>
      <c r="B21" s="939"/>
      <c r="C21" s="942"/>
      <c r="D21" s="449" t="s">
        <v>44</v>
      </c>
      <c r="E21" s="484">
        <v>5.4</v>
      </c>
      <c r="F21" s="485">
        <v>5.4</v>
      </c>
      <c r="G21" s="406"/>
      <c r="H21" s="486">
        <v>0.3</v>
      </c>
      <c r="I21" s="465"/>
      <c r="J21" s="466"/>
    </row>
    <row r="22" spans="1:244" ht="13.5" thickBot="1" x14ac:dyDescent="0.25">
      <c r="A22" s="433"/>
      <c r="B22" s="939"/>
      <c r="C22" s="942"/>
      <c r="D22" s="487" t="s">
        <v>48</v>
      </c>
      <c r="E22" s="488">
        <v>71315.401070003994</v>
      </c>
      <c r="F22" s="489">
        <v>65291.486580004006</v>
      </c>
      <c r="G22" s="411"/>
      <c r="H22" s="490">
        <v>30099.718100000002</v>
      </c>
      <c r="I22" s="465"/>
      <c r="J22" s="466"/>
    </row>
    <row r="23" spans="1:244" ht="14.25" customHeight="1" thickTop="1" x14ac:dyDescent="0.2">
      <c r="A23" s="433"/>
      <c r="B23" s="932" t="s">
        <v>53</v>
      </c>
      <c r="C23" s="933"/>
      <c r="D23" s="491" t="s">
        <v>43</v>
      </c>
      <c r="E23" s="492">
        <v>316592.35603000404</v>
      </c>
      <c r="F23" s="493">
        <v>287946.82146000402</v>
      </c>
      <c r="G23" s="416"/>
      <c r="H23" s="494">
        <v>61157.103980000007</v>
      </c>
      <c r="I23" s="465"/>
      <c r="J23" s="466"/>
    </row>
    <row r="24" spans="1:244" x14ac:dyDescent="0.2">
      <c r="A24" s="433"/>
      <c r="B24" s="934"/>
      <c r="C24" s="935"/>
      <c r="D24" s="495" t="s">
        <v>44</v>
      </c>
      <c r="E24" s="470">
        <v>1390.74602</v>
      </c>
      <c r="F24" s="471">
        <v>1345.74602</v>
      </c>
      <c r="G24" s="388"/>
      <c r="H24" s="472">
        <v>107.24299999999999</v>
      </c>
      <c r="I24" s="465"/>
      <c r="J24" s="466"/>
    </row>
    <row r="25" spans="1:244" x14ac:dyDescent="0.2">
      <c r="A25" s="433"/>
      <c r="B25" s="934"/>
      <c r="C25" s="936"/>
      <c r="D25" s="495" t="s">
        <v>45</v>
      </c>
      <c r="E25" s="470">
        <v>137317.54822999993</v>
      </c>
      <c r="F25" s="471">
        <v>135942.29307999994</v>
      </c>
      <c r="G25" s="388"/>
      <c r="H25" s="472">
        <v>237572.21005000014</v>
      </c>
      <c r="I25" s="465"/>
      <c r="J25" s="466"/>
    </row>
    <row r="26" spans="1:244" x14ac:dyDescent="0.2">
      <c r="A26" s="433"/>
      <c r="B26" s="934"/>
      <c r="C26" s="936"/>
      <c r="D26" s="496" t="s">
        <v>47</v>
      </c>
      <c r="E26" s="497"/>
      <c r="F26" s="498"/>
      <c r="G26" s="422"/>
      <c r="H26" s="499"/>
      <c r="I26" s="465"/>
      <c r="J26" s="466"/>
    </row>
    <row r="27" spans="1:244" ht="14.25" customHeight="1" thickBot="1" x14ac:dyDescent="0.25">
      <c r="A27" s="433"/>
      <c r="B27" s="937"/>
      <c r="C27" s="938"/>
      <c r="D27" s="500" t="s">
        <v>50</v>
      </c>
      <c r="E27" s="501">
        <v>455300.6502800039</v>
      </c>
      <c r="F27" s="502">
        <v>425234.86056000402</v>
      </c>
      <c r="G27" s="427"/>
      <c r="H27" s="503">
        <v>298836.55703000014</v>
      </c>
    </row>
    <row r="28" spans="1:244" s="433" customFormat="1" ht="21" customHeight="1" thickTop="1" x14ac:dyDescent="0.2">
      <c r="E28" s="504"/>
    </row>
    <row r="29" spans="1:244" s="433" customFormat="1" x14ac:dyDescent="0.2">
      <c r="B29" s="168" t="s">
        <v>73</v>
      </c>
      <c r="E29" s="447"/>
    </row>
    <row r="30" spans="1:244" s="433" customFormat="1" ht="15" customHeight="1" x14ac:dyDescent="0.2">
      <c r="B30" s="505" t="s">
        <v>55</v>
      </c>
      <c r="E30" s="447"/>
    </row>
    <row r="31" spans="1:244" x14ac:dyDescent="0.2">
      <c r="B31" s="506" t="s">
        <v>62</v>
      </c>
      <c r="E31" s="448"/>
    </row>
    <row r="32" spans="1:244" x14ac:dyDescent="0.2">
      <c r="B32" s="506" t="s">
        <v>57</v>
      </c>
      <c r="E32" s="448"/>
    </row>
    <row r="33" spans="2:5" x14ac:dyDescent="0.2">
      <c r="B33" s="506" t="s">
        <v>58</v>
      </c>
      <c r="E33" s="448"/>
    </row>
    <row r="34" spans="2:5" x14ac:dyDescent="0.2">
      <c r="B34" s="506" t="s">
        <v>59</v>
      </c>
      <c r="E34" s="448"/>
    </row>
    <row r="35" spans="2:5" x14ac:dyDescent="0.2">
      <c r="B35" s="506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511" customWidth="1"/>
    <col min="2" max="2" width="16" style="511" customWidth="1"/>
    <col min="3" max="3" width="11.5703125" style="511" customWidth="1"/>
    <col min="4" max="4" width="19.7109375" style="511" customWidth="1"/>
    <col min="5" max="8" width="14.42578125" style="511" customWidth="1"/>
    <col min="9" max="9" width="5.28515625" style="507" customWidth="1"/>
    <col min="10" max="256" width="12.7109375" style="511"/>
    <col min="257" max="257" width="5.140625" style="511" customWidth="1"/>
    <col min="258" max="258" width="16" style="511" customWidth="1"/>
    <col min="259" max="259" width="11.5703125" style="511" customWidth="1"/>
    <col min="260" max="260" width="19.7109375" style="511" customWidth="1"/>
    <col min="261" max="264" width="14.42578125" style="511" customWidth="1"/>
    <col min="265" max="265" width="5.28515625" style="511" customWidth="1"/>
    <col min="266" max="512" width="12.7109375" style="511"/>
    <col min="513" max="513" width="5.140625" style="511" customWidth="1"/>
    <col min="514" max="514" width="16" style="511" customWidth="1"/>
    <col min="515" max="515" width="11.5703125" style="511" customWidth="1"/>
    <col min="516" max="516" width="19.7109375" style="511" customWidth="1"/>
    <col min="517" max="520" width="14.42578125" style="511" customWidth="1"/>
    <col min="521" max="521" width="5.28515625" style="511" customWidth="1"/>
    <col min="522" max="768" width="12.7109375" style="511"/>
    <col min="769" max="769" width="5.140625" style="511" customWidth="1"/>
    <col min="770" max="770" width="16" style="511" customWidth="1"/>
    <col min="771" max="771" width="11.5703125" style="511" customWidth="1"/>
    <col min="772" max="772" width="19.7109375" style="511" customWidth="1"/>
    <col min="773" max="776" width="14.42578125" style="511" customWidth="1"/>
    <col min="777" max="777" width="5.28515625" style="511" customWidth="1"/>
    <col min="778" max="1024" width="12.7109375" style="511"/>
    <col min="1025" max="1025" width="5.140625" style="511" customWidth="1"/>
    <col min="1026" max="1026" width="16" style="511" customWidth="1"/>
    <col min="1027" max="1027" width="11.5703125" style="511" customWidth="1"/>
    <col min="1028" max="1028" width="19.7109375" style="511" customWidth="1"/>
    <col min="1029" max="1032" width="14.42578125" style="511" customWidth="1"/>
    <col min="1033" max="1033" width="5.28515625" style="511" customWidth="1"/>
    <col min="1034" max="1280" width="12.7109375" style="511"/>
    <col min="1281" max="1281" width="5.140625" style="511" customWidth="1"/>
    <col min="1282" max="1282" width="16" style="511" customWidth="1"/>
    <col min="1283" max="1283" width="11.5703125" style="511" customWidth="1"/>
    <col min="1284" max="1284" width="19.7109375" style="511" customWidth="1"/>
    <col min="1285" max="1288" width="14.42578125" style="511" customWidth="1"/>
    <col min="1289" max="1289" width="5.28515625" style="511" customWidth="1"/>
    <col min="1290" max="1536" width="12.7109375" style="511"/>
    <col min="1537" max="1537" width="5.140625" style="511" customWidth="1"/>
    <col min="1538" max="1538" width="16" style="511" customWidth="1"/>
    <col min="1539" max="1539" width="11.5703125" style="511" customWidth="1"/>
    <col min="1540" max="1540" width="19.7109375" style="511" customWidth="1"/>
    <col min="1541" max="1544" width="14.42578125" style="511" customWidth="1"/>
    <col min="1545" max="1545" width="5.28515625" style="511" customWidth="1"/>
    <col min="1546" max="1792" width="12.7109375" style="511"/>
    <col min="1793" max="1793" width="5.140625" style="511" customWidth="1"/>
    <col min="1794" max="1794" width="16" style="511" customWidth="1"/>
    <col min="1795" max="1795" width="11.5703125" style="511" customWidth="1"/>
    <col min="1796" max="1796" width="19.7109375" style="511" customWidth="1"/>
    <col min="1797" max="1800" width="14.42578125" style="511" customWidth="1"/>
    <col min="1801" max="1801" width="5.28515625" style="511" customWidth="1"/>
    <col min="1802" max="2048" width="12.7109375" style="511"/>
    <col min="2049" max="2049" width="5.140625" style="511" customWidth="1"/>
    <col min="2050" max="2050" width="16" style="511" customWidth="1"/>
    <col min="2051" max="2051" width="11.5703125" style="511" customWidth="1"/>
    <col min="2052" max="2052" width="19.7109375" style="511" customWidth="1"/>
    <col min="2053" max="2056" width="14.42578125" style="511" customWidth="1"/>
    <col min="2057" max="2057" width="5.28515625" style="511" customWidth="1"/>
    <col min="2058" max="2304" width="12.7109375" style="511"/>
    <col min="2305" max="2305" width="5.140625" style="511" customWidth="1"/>
    <col min="2306" max="2306" width="16" style="511" customWidth="1"/>
    <col min="2307" max="2307" width="11.5703125" style="511" customWidth="1"/>
    <col min="2308" max="2308" width="19.7109375" style="511" customWidth="1"/>
    <col min="2309" max="2312" width="14.42578125" style="511" customWidth="1"/>
    <col min="2313" max="2313" width="5.28515625" style="511" customWidth="1"/>
    <col min="2314" max="2560" width="12.7109375" style="511"/>
    <col min="2561" max="2561" width="5.140625" style="511" customWidth="1"/>
    <col min="2562" max="2562" width="16" style="511" customWidth="1"/>
    <col min="2563" max="2563" width="11.5703125" style="511" customWidth="1"/>
    <col min="2564" max="2564" width="19.7109375" style="511" customWidth="1"/>
    <col min="2565" max="2568" width="14.42578125" style="511" customWidth="1"/>
    <col min="2569" max="2569" width="5.28515625" style="511" customWidth="1"/>
    <col min="2570" max="2816" width="12.7109375" style="511"/>
    <col min="2817" max="2817" width="5.140625" style="511" customWidth="1"/>
    <col min="2818" max="2818" width="16" style="511" customWidth="1"/>
    <col min="2819" max="2819" width="11.5703125" style="511" customWidth="1"/>
    <col min="2820" max="2820" width="19.7109375" style="511" customWidth="1"/>
    <col min="2821" max="2824" width="14.42578125" style="511" customWidth="1"/>
    <col min="2825" max="2825" width="5.28515625" style="511" customWidth="1"/>
    <col min="2826" max="3072" width="12.7109375" style="511"/>
    <col min="3073" max="3073" width="5.140625" style="511" customWidth="1"/>
    <col min="3074" max="3074" width="16" style="511" customWidth="1"/>
    <col min="3075" max="3075" width="11.5703125" style="511" customWidth="1"/>
    <col min="3076" max="3076" width="19.7109375" style="511" customWidth="1"/>
    <col min="3077" max="3080" width="14.42578125" style="511" customWidth="1"/>
    <col min="3081" max="3081" width="5.28515625" style="511" customWidth="1"/>
    <col min="3082" max="3328" width="12.7109375" style="511"/>
    <col min="3329" max="3329" width="5.140625" style="511" customWidth="1"/>
    <col min="3330" max="3330" width="16" style="511" customWidth="1"/>
    <col min="3331" max="3331" width="11.5703125" style="511" customWidth="1"/>
    <col min="3332" max="3332" width="19.7109375" style="511" customWidth="1"/>
    <col min="3333" max="3336" width="14.42578125" style="511" customWidth="1"/>
    <col min="3337" max="3337" width="5.28515625" style="511" customWidth="1"/>
    <col min="3338" max="3584" width="12.7109375" style="511"/>
    <col min="3585" max="3585" width="5.140625" style="511" customWidth="1"/>
    <col min="3586" max="3586" width="16" style="511" customWidth="1"/>
    <col min="3587" max="3587" width="11.5703125" style="511" customWidth="1"/>
    <col min="3588" max="3588" width="19.7109375" style="511" customWidth="1"/>
    <col min="3589" max="3592" width="14.42578125" style="511" customWidth="1"/>
    <col min="3593" max="3593" width="5.28515625" style="511" customWidth="1"/>
    <col min="3594" max="3840" width="12.7109375" style="511"/>
    <col min="3841" max="3841" width="5.140625" style="511" customWidth="1"/>
    <col min="3842" max="3842" width="16" style="511" customWidth="1"/>
    <col min="3843" max="3843" width="11.5703125" style="511" customWidth="1"/>
    <col min="3844" max="3844" width="19.7109375" style="511" customWidth="1"/>
    <col min="3845" max="3848" width="14.42578125" style="511" customWidth="1"/>
    <col min="3849" max="3849" width="5.28515625" style="511" customWidth="1"/>
    <col min="3850" max="4096" width="12.7109375" style="511"/>
    <col min="4097" max="4097" width="5.140625" style="511" customWidth="1"/>
    <col min="4098" max="4098" width="16" style="511" customWidth="1"/>
    <col min="4099" max="4099" width="11.5703125" style="511" customWidth="1"/>
    <col min="4100" max="4100" width="19.7109375" style="511" customWidth="1"/>
    <col min="4101" max="4104" width="14.42578125" style="511" customWidth="1"/>
    <col min="4105" max="4105" width="5.28515625" style="511" customWidth="1"/>
    <col min="4106" max="4352" width="12.7109375" style="511"/>
    <col min="4353" max="4353" width="5.140625" style="511" customWidth="1"/>
    <col min="4354" max="4354" width="16" style="511" customWidth="1"/>
    <col min="4355" max="4355" width="11.5703125" style="511" customWidth="1"/>
    <col min="4356" max="4356" width="19.7109375" style="511" customWidth="1"/>
    <col min="4357" max="4360" width="14.42578125" style="511" customWidth="1"/>
    <col min="4361" max="4361" width="5.28515625" style="511" customWidth="1"/>
    <col min="4362" max="4608" width="12.7109375" style="511"/>
    <col min="4609" max="4609" width="5.140625" style="511" customWidth="1"/>
    <col min="4610" max="4610" width="16" style="511" customWidth="1"/>
    <col min="4611" max="4611" width="11.5703125" style="511" customWidth="1"/>
    <col min="4612" max="4612" width="19.7109375" style="511" customWidth="1"/>
    <col min="4613" max="4616" width="14.42578125" style="511" customWidth="1"/>
    <col min="4617" max="4617" width="5.28515625" style="511" customWidth="1"/>
    <col min="4618" max="4864" width="12.7109375" style="511"/>
    <col min="4865" max="4865" width="5.140625" style="511" customWidth="1"/>
    <col min="4866" max="4866" width="16" style="511" customWidth="1"/>
    <col min="4867" max="4867" width="11.5703125" style="511" customWidth="1"/>
    <col min="4868" max="4868" width="19.7109375" style="511" customWidth="1"/>
    <col min="4869" max="4872" width="14.42578125" style="511" customWidth="1"/>
    <col min="4873" max="4873" width="5.28515625" style="511" customWidth="1"/>
    <col min="4874" max="5120" width="12.7109375" style="511"/>
    <col min="5121" max="5121" width="5.140625" style="511" customWidth="1"/>
    <col min="5122" max="5122" width="16" style="511" customWidth="1"/>
    <col min="5123" max="5123" width="11.5703125" style="511" customWidth="1"/>
    <col min="5124" max="5124" width="19.7109375" style="511" customWidth="1"/>
    <col min="5125" max="5128" width="14.42578125" style="511" customWidth="1"/>
    <col min="5129" max="5129" width="5.28515625" style="511" customWidth="1"/>
    <col min="5130" max="5376" width="12.7109375" style="511"/>
    <col min="5377" max="5377" width="5.140625" style="511" customWidth="1"/>
    <col min="5378" max="5378" width="16" style="511" customWidth="1"/>
    <col min="5379" max="5379" width="11.5703125" style="511" customWidth="1"/>
    <col min="5380" max="5380" width="19.7109375" style="511" customWidth="1"/>
    <col min="5381" max="5384" width="14.42578125" style="511" customWidth="1"/>
    <col min="5385" max="5385" width="5.28515625" style="511" customWidth="1"/>
    <col min="5386" max="5632" width="12.7109375" style="511"/>
    <col min="5633" max="5633" width="5.140625" style="511" customWidth="1"/>
    <col min="5634" max="5634" width="16" style="511" customWidth="1"/>
    <col min="5635" max="5635" width="11.5703125" style="511" customWidth="1"/>
    <col min="5636" max="5636" width="19.7109375" style="511" customWidth="1"/>
    <col min="5637" max="5640" width="14.42578125" style="511" customWidth="1"/>
    <col min="5641" max="5641" width="5.28515625" style="511" customWidth="1"/>
    <col min="5642" max="5888" width="12.7109375" style="511"/>
    <col min="5889" max="5889" width="5.140625" style="511" customWidth="1"/>
    <col min="5890" max="5890" width="16" style="511" customWidth="1"/>
    <col min="5891" max="5891" width="11.5703125" style="511" customWidth="1"/>
    <col min="5892" max="5892" width="19.7109375" style="511" customWidth="1"/>
    <col min="5893" max="5896" width="14.42578125" style="511" customWidth="1"/>
    <col min="5897" max="5897" width="5.28515625" style="511" customWidth="1"/>
    <col min="5898" max="6144" width="12.7109375" style="511"/>
    <col min="6145" max="6145" width="5.140625" style="511" customWidth="1"/>
    <col min="6146" max="6146" width="16" style="511" customWidth="1"/>
    <col min="6147" max="6147" width="11.5703125" style="511" customWidth="1"/>
    <col min="6148" max="6148" width="19.7109375" style="511" customWidth="1"/>
    <col min="6149" max="6152" width="14.42578125" style="511" customWidth="1"/>
    <col min="6153" max="6153" width="5.28515625" style="511" customWidth="1"/>
    <col min="6154" max="6400" width="12.7109375" style="511"/>
    <col min="6401" max="6401" width="5.140625" style="511" customWidth="1"/>
    <col min="6402" max="6402" width="16" style="511" customWidth="1"/>
    <col min="6403" max="6403" width="11.5703125" style="511" customWidth="1"/>
    <col min="6404" max="6404" width="19.7109375" style="511" customWidth="1"/>
    <col min="6405" max="6408" width="14.42578125" style="511" customWidth="1"/>
    <col min="6409" max="6409" width="5.28515625" style="511" customWidth="1"/>
    <col min="6410" max="6656" width="12.7109375" style="511"/>
    <col min="6657" max="6657" width="5.140625" style="511" customWidth="1"/>
    <col min="6658" max="6658" width="16" style="511" customWidth="1"/>
    <col min="6659" max="6659" width="11.5703125" style="511" customWidth="1"/>
    <col min="6660" max="6660" width="19.7109375" style="511" customWidth="1"/>
    <col min="6661" max="6664" width="14.42578125" style="511" customWidth="1"/>
    <col min="6665" max="6665" width="5.28515625" style="511" customWidth="1"/>
    <col min="6666" max="6912" width="12.7109375" style="511"/>
    <col min="6913" max="6913" width="5.140625" style="511" customWidth="1"/>
    <col min="6914" max="6914" width="16" style="511" customWidth="1"/>
    <col min="6915" max="6915" width="11.5703125" style="511" customWidth="1"/>
    <col min="6916" max="6916" width="19.7109375" style="511" customWidth="1"/>
    <col min="6917" max="6920" width="14.42578125" style="511" customWidth="1"/>
    <col min="6921" max="6921" width="5.28515625" style="511" customWidth="1"/>
    <col min="6922" max="7168" width="12.7109375" style="511"/>
    <col min="7169" max="7169" width="5.140625" style="511" customWidth="1"/>
    <col min="7170" max="7170" width="16" style="511" customWidth="1"/>
    <col min="7171" max="7171" width="11.5703125" style="511" customWidth="1"/>
    <col min="7172" max="7172" width="19.7109375" style="511" customWidth="1"/>
    <col min="7173" max="7176" width="14.42578125" style="511" customWidth="1"/>
    <col min="7177" max="7177" width="5.28515625" style="511" customWidth="1"/>
    <col min="7178" max="7424" width="12.7109375" style="511"/>
    <col min="7425" max="7425" width="5.140625" style="511" customWidth="1"/>
    <col min="7426" max="7426" width="16" style="511" customWidth="1"/>
    <col min="7427" max="7427" width="11.5703125" style="511" customWidth="1"/>
    <col min="7428" max="7428" width="19.7109375" style="511" customWidth="1"/>
    <col min="7429" max="7432" width="14.42578125" style="511" customWidth="1"/>
    <col min="7433" max="7433" width="5.28515625" style="511" customWidth="1"/>
    <col min="7434" max="7680" width="12.7109375" style="511"/>
    <col min="7681" max="7681" width="5.140625" style="511" customWidth="1"/>
    <col min="7682" max="7682" width="16" style="511" customWidth="1"/>
    <col min="7683" max="7683" width="11.5703125" style="511" customWidth="1"/>
    <col min="7684" max="7684" width="19.7109375" style="511" customWidth="1"/>
    <col min="7685" max="7688" width="14.42578125" style="511" customWidth="1"/>
    <col min="7689" max="7689" width="5.28515625" style="511" customWidth="1"/>
    <col min="7690" max="7936" width="12.7109375" style="511"/>
    <col min="7937" max="7937" width="5.140625" style="511" customWidth="1"/>
    <col min="7938" max="7938" width="16" style="511" customWidth="1"/>
    <col min="7939" max="7939" width="11.5703125" style="511" customWidth="1"/>
    <col min="7940" max="7940" width="19.7109375" style="511" customWidth="1"/>
    <col min="7941" max="7944" width="14.42578125" style="511" customWidth="1"/>
    <col min="7945" max="7945" width="5.28515625" style="511" customWidth="1"/>
    <col min="7946" max="8192" width="12.7109375" style="511"/>
    <col min="8193" max="8193" width="5.140625" style="511" customWidth="1"/>
    <col min="8194" max="8194" width="16" style="511" customWidth="1"/>
    <col min="8195" max="8195" width="11.5703125" style="511" customWidth="1"/>
    <col min="8196" max="8196" width="19.7109375" style="511" customWidth="1"/>
    <col min="8197" max="8200" width="14.42578125" style="511" customWidth="1"/>
    <col min="8201" max="8201" width="5.28515625" style="511" customWidth="1"/>
    <col min="8202" max="8448" width="12.7109375" style="511"/>
    <col min="8449" max="8449" width="5.140625" style="511" customWidth="1"/>
    <col min="8450" max="8450" width="16" style="511" customWidth="1"/>
    <col min="8451" max="8451" width="11.5703125" style="511" customWidth="1"/>
    <col min="8452" max="8452" width="19.7109375" style="511" customWidth="1"/>
    <col min="8453" max="8456" width="14.42578125" style="511" customWidth="1"/>
    <col min="8457" max="8457" width="5.28515625" style="511" customWidth="1"/>
    <col min="8458" max="8704" width="12.7109375" style="511"/>
    <col min="8705" max="8705" width="5.140625" style="511" customWidth="1"/>
    <col min="8706" max="8706" width="16" style="511" customWidth="1"/>
    <col min="8707" max="8707" width="11.5703125" style="511" customWidth="1"/>
    <col min="8708" max="8708" width="19.7109375" style="511" customWidth="1"/>
    <col min="8709" max="8712" width="14.42578125" style="511" customWidth="1"/>
    <col min="8713" max="8713" width="5.28515625" style="511" customWidth="1"/>
    <col min="8714" max="8960" width="12.7109375" style="511"/>
    <col min="8961" max="8961" width="5.140625" style="511" customWidth="1"/>
    <col min="8962" max="8962" width="16" style="511" customWidth="1"/>
    <col min="8963" max="8963" width="11.5703125" style="511" customWidth="1"/>
    <col min="8964" max="8964" width="19.7109375" style="511" customWidth="1"/>
    <col min="8965" max="8968" width="14.42578125" style="511" customWidth="1"/>
    <col min="8969" max="8969" width="5.28515625" style="511" customWidth="1"/>
    <col min="8970" max="9216" width="12.7109375" style="511"/>
    <col min="9217" max="9217" width="5.140625" style="511" customWidth="1"/>
    <col min="9218" max="9218" width="16" style="511" customWidth="1"/>
    <col min="9219" max="9219" width="11.5703125" style="511" customWidth="1"/>
    <col min="9220" max="9220" width="19.7109375" style="511" customWidth="1"/>
    <col min="9221" max="9224" width="14.42578125" style="511" customWidth="1"/>
    <col min="9225" max="9225" width="5.28515625" style="511" customWidth="1"/>
    <col min="9226" max="9472" width="12.7109375" style="511"/>
    <col min="9473" max="9473" width="5.140625" style="511" customWidth="1"/>
    <col min="9474" max="9474" width="16" style="511" customWidth="1"/>
    <col min="9475" max="9475" width="11.5703125" style="511" customWidth="1"/>
    <col min="9476" max="9476" width="19.7109375" style="511" customWidth="1"/>
    <col min="9477" max="9480" width="14.42578125" style="511" customWidth="1"/>
    <col min="9481" max="9481" width="5.28515625" style="511" customWidth="1"/>
    <col min="9482" max="9728" width="12.7109375" style="511"/>
    <col min="9729" max="9729" width="5.140625" style="511" customWidth="1"/>
    <col min="9730" max="9730" width="16" style="511" customWidth="1"/>
    <col min="9731" max="9731" width="11.5703125" style="511" customWidth="1"/>
    <col min="9732" max="9732" width="19.7109375" style="511" customWidth="1"/>
    <col min="9733" max="9736" width="14.42578125" style="511" customWidth="1"/>
    <col min="9737" max="9737" width="5.28515625" style="511" customWidth="1"/>
    <col min="9738" max="9984" width="12.7109375" style="511"/>
    <col min="9985" max="9985" width="5.140625" style="511" customWidth="1"/>
    <col min="9986" max="9986" width="16" style="511" customWidth="1"/>
    <col min="9987" max="9987" width="11.5703125" style="511" customWidth="1"/>
    <col min="9988" max="9988" width="19.7109375" style="511" customWidth="1"/>
    <col min="9989" max="9992" width="14.42578125" style="511" customWidth="1"/>
    <col min="9993" max="9993" width="5.28515625" style="511" customWidth="1"/>
    <col min="9994" max="10240" width="12.7109375" style="511"/>
    <col min="10241" max="10241" width="5.140625" style="511" customWidth="1"/>
    <col min="10242" max="10242" width="16" style="511" customWidth="1"/>
    <col min="10243" max="10243" width="11.5703125" style="511" customWidth="1"/>
    <col min="10244" max="10244" width="19.7109375" style="511" customWidth="1"/>
    <col min="10245" max="10248" width="14.42578125" style="511" customWidth="1"/>
    <col min="10249" max="10249" width="5.28515625" style="511" customWidth="1"/>
    <col min="10250" max="10496" width="12.7109375" style="511"/>
    <col min="10497" max="10497" width="5.140625" style="511" customWidth="1"/>
    <col min="10498" max="10498" width="16" style="511" customWidth="1"/>
    <col min="10499" max="10499" width="11.5703125" style="511" customWidth="1"/>
    <col min="10500" max="10500" width="19.7109375" style="511" customWidth="1"/>
    <col min="10501" max="10504" width="14.42578125" style="511" customWidth="1"/>
    <col min="10505" max="10505" width="5.28515625" style="511" customWidth="1"/>
    <col min="10506" max="10752" width="12.7109375" style="511"/>
    <col min="10753" max="10753" width="5.140625" style="511" customWidth="1"/>
    <col min="10754" max="10754" width="16" style="511" customWidth="1"/>
    <col min="10755" max="10755" width="11.5703125" style="511" customWidth="1"/>
    <col min="10756" max="10756" width="19.7109375" style="511" customWidth="1"/>
    <col min="10757" max="10760" width="14.42578125" style="511" customWidth="1"/>
    <col min="10761" max="10761" width="5.28515625" style="511" customWidth="1"/>
    <col min="10762" max="11008" width="12.7109375" style="511"/>
    <col min="11009" max="11009" width="5.140625" style="511" customWidth="1"/>
    <col min="11010" max="11010" width="16" style="511" customWidth="1"/>
    <col min="11011" max="11011" width="11.5703125" style="511" customWidth="1"/>
    <col min="11012" max="11012" width="19.7109375" style="511" customWidth="1"/>
    <col min="11013" max="11016" width="14.42578125" style="511" customWidth="1"/>
    <col min="11017" max="11017" width="5.28515625" style="511" customWidth="1"/>
    <col min="11018" max="11264" width="12.7109375" style="511"/>
    <col min="11265" max="11265" width="5.140625" style="511" customWidth="1"/>
    <col min="11266" max="11266" width="16" style="511" customWidth="1"/>
    <col min="11267" max="11267" width="11.5703125" style="511" customWidth="1"/>
    <col min="11268" max="11268" width="19.7109375" style="511" customWidth="1"/>
    <col min="11269" max="11272" width="14.42578125" style="511" customWidth="1"/>
    <col min="11273" max="11273" width="5.28515625" style="511" customWidth="1"/>
    <col min="11274" max="11520" width="12.7109375" style="511"/>
    <col min="11521" max="11521" width="5.140625" style="511" customWidth="1"/>
    <col min="11522" max="11522" width="16" style="511" customWidth="1"/>
    <col min="11523" max="11523" width="11.5703125" style="511" customWidth="1"/>
    <col min="11524" max="11524" width="19.7109375" style="511" customWidth="1"/>
    <col min="11525" max="11528" width="14.42578125" style="511" customWidth="1"/>
    <col min="11529" max="11529" width="5.28515625" style="511" customWidth="1"/>
    <col min="11530" max="11776" width="12.7109375" style="511"/>
    <col min="11777" max="11777" width="5.140625" style="511" customWidth="1"/>
    <col min="11778" max="11778" width="16" style="511" customWidth="1"/>
    <col min="11779" max="11779" width="11.5703125" style="511" customWidth="1"/>
    <col min="11780" max="11780" width="19.7109375" style="511" customWidth="1"/>
    <col min="11781" max="11784" width="14.42578125" style="511" customWidth="1"/>
    <col min="11785" max="11785" width="5.28515625" style="511" customWidth="1"/>
    <col min="11786" max="12032" width="12.7109375" style="511"/>
    <col min="12033" max="12033" width="5.140625" style="511" customWidth="1"/>
    <col min="12034" max="12034" width="16" style="511" customWidth="1"/>
    <col min="12035" max="12035" width="11.5703125" style="511" customWidth="1"/>
    <col min="12036" max="12036" width="19.7109375" style="511" customWidth="1"/>
    <col min="12037" max="12040" width="14.42578125" style="511" customWidth="1"/>
    <col min="12041" max="12041" width="5.28515625" style="511" customWidth="1"/>
    <col min="12042" max="12288" width="12.7109375" style="511"/>
    <col min="12289" max="12289" width="5.140625" style="511" customWidth="1"/>
    <col min="12290" max="12290" width="16" style="511" customWidth="1"/>
    <col min="12291" max="12291" width="11.5703125" style="511" customWidth="1"/>
    <col min="12292" max="12292" width="19.7109375" style="511" customWidth="1"/>
    <col min="12293" max="12296" width="14.42578125" style="511" customWidth="1"/>
    <col min="12297" max="12297" width="5.28515625" style="511" customWidth="1"/>
    <col min="12298" max="12544" width="12.7109375" style="511"/>
    <col min="12545" max="12545" width="5.140625" style="511" customWidth="1"/>
    <col min="12546" max="12546" width="16" style="511" customWidth="1"/>
    <col min="12547" max="12547" width="11.5703125" style="511" customWidth="1"/>
    <col min="12548" max="12548" width="19.7109375" style="511" customWidth="1"/>
    <col min="12549" max="12552" width="14.42578125" style="511" customWidth="1"/>
    <col min="12553" max="12553" width="5.28515625" style="511" customWidth="1"/>
    <col min="12554" max="12800" width="12.7109375" style="511"/>
    <col min="12801" max="12801" width="5.140625" style="511" customWidth="1"/>
    <col min="12802" max="12802" width="16" style="511" customWidth="1"/>
    <col min="12803" max="12803" width="11.5703125" style="511" customWidth="1"/>
    <col min="12804" max="12804" width="19.7109375" style="511" customWidth="1"/>
    <col min="12805" max="12808" width="14.42578125" style="511" customWidth="1"/>
    <col min="12809" max="12809" width="5.28515625" style="511" customWidth="1"/>
    <col min="12810" max="13056" width="12.7109375" style="511"/>
    <col min="13057" max="13057" width="5.140625" style="511" customWidth="1"/>
    <col min="13058" max="13058" width="16" style="511" customWidth="1"/>
    <col min="13059" max="13059" width="11.5703125" style="511" customWidth="1"/>
    <col min="13060" max="13060" width="19.7109375" style="511" customWidth="1"/>
    <col min="13061" max="13064" width="14.42578125" style="511" customWidth="1"/>
    <col min="13065" max="13065" width="5.28515625" style="511" customWidth="1"/>
    <col min="13066" max="13312" width="12.7109375" style="511"/>
    <col min="13313" max="13313" width="5.140625" style="511" customWidth="1"/>
    <col min="13314" max="13314" width="16" style="511" customWidth="1"/>
    <col min="13315" max="13315" width="11.5703125" style="511" customWidth="1"/>
    <col min="13316" max="13316" width="19.7109375" style="511" customWidth="1"/>
    <col min="13317" max="13320" width="14.42578125" style="511" customWidth="1"/>
    <col min="13321" max="13321" width="5.28515625" style="511" customWidth="1"/>
    <col min="13322" max="13568" width="12.7109375" style="511"/>
    <col min="13569" max="13569" width="5.140625" style="511" customWidth="1"/>
    <col min="13570" max="13570" width="16" style="511" customWidth="1"/>
    <col min="13571" max="13571" width="11.5703125" style="511" customWidth="1"/>
    <col min="13572" max="13572" width="19.7109375" style="511" customWidth="1"/>
    <col min="13573" max="13576" width="14.42578125" style="511" customWidth="1"/>
    <col min="13577" max="13577" width="5.28515625" style="511" customWidth="1"/>
    <col min="13578" max="13824" width="12.7109375" style="511"/>
    <col min="13825" max="13825" width="5.140625" style="511" customWidth="1"/>
    <col min="13826" max="13826" width="16" style="511" customWidth="1"/>
    <col min="13827" max="13827" width="11.5703125" style="511" customWidth="1"/>
    <col min="13828" max="13828" width="19.7109375" style="511" customWidth="1"/>
    <col min="13829" max="13832" width="14.42578125" style="511" customWidth="1"/>
    <col min="13833" max="13833" width="5.28515625" style="511" customWidth="1"/>
    <col min="13834" max="14080" width="12.7109375" style="511"/>
    <col min="14081" max="14081" width="5.140625" style="511" customWidth="1"/>
    <col min="14082" max="14082" width="16" style="511" customWidth="1"/>
    <col min="14083" max="14083" width="11.5703125" style="511" customWidth="1"/>
    <col min="14084" max="14084" width="19.7109375" style="511" customWidth="1"/>
    <col min="14085" max="14088" width="14.42578125" style="511" customWidth="1"/>
    <col min="14089" max="14089" width="5.28515625" style="511" customWidth="1"/>
    <col min="14090" max="14336" width="12.7109375" style="511"/>
    <col min="14337" max="14337" width="5.140625" style="511" customWidth="1"/>
    <col min="14338" max="14338" width="16" style="511" customWidth="1"/>
    <col min="14339" max="14339" width="11.5703125" style="511" customWidth="1"/>
    <col min="14340" max="14340" width="19.7109375" style="511" customWidth="1"/>
    <col min="14341" max="14344" width="14.42578125" style="511" customWidth="1"/>
    <col min="14345" max="14345" width="5.28515625" style="511" customWidth="1"/>
    <col min="14346" max="14592" width="12.7109375" style="511"/>
    <col min="14593" max="14593" width="5.140625" style="511" customWidth="1"/>
    <col min="14594" max="14594" width="16" style="511" customWidth="1"/>
    <col min="14595" max="14595" width="11.5703125" style="511" customWidth="1"/>
    <col min="14596" max="14596" width="19.7109375" style="511" customWidth="1"/>
    <col min="14597" max="14600" width="14.42578125" style="511" customWidth="1"/>
    <col min="14601" max="14601" width="5.28515625" style="511" customWidth="1"/>
    <col min="14602" max="14848" width="12.7109375" style="511"/>
    <col min="14849" max="14849" width="5.140625" style="511" customWidth="1"/>
    <col min="14850" max="14850" width="16" style="511" customWidth="1"/>
    <col min="14851" max="14851" width="11.5703125" style="511" customWidth="1"/>
    <col min="14852" max="14852" width="19.7109375" style="511" customWidth="1"/>
    <col min="14853" max="14856" width="14.42578125" style="511" customWidth="1"/>
    <col min="14857" max="14857" width="5.28515625" style="511" customWidth="1"/>
    <col min="14858" max="15104" width="12.7109375" style="511"/>
    <col min="15105" max="15105" width="5.140625" style="511" customWidth="1"/>
    <col min="15106" max="15106" width="16" style="511" customWidth="1"/>
    <col min="15107" max="15107" width="11.5703125" style="511" customWidth="1"/>
    <col min="15108" max="15108" width="19.7109375" style="511" customWidth="1"/>
    <col min="15109" max="15112" width="14.42578125" style="511" customWidth="1"/>
    <col min="15113" max="15113" width="5.28515625" style="511" customWidth="1"/>
    <col min="15114" max="15360" width="12.7109375" style="511"/>
    <col min="15361" max="15361" width="5.140625" style="511" customWidth="1"/>
    <col min="15362" max="15362" width="16" style="511" customWidth="1"/>
    <col min="15363" max="15363" width="11.5703125" style="511" customWidth="1"/>
    <col min="15364" max="15364" width="19.7109375" style="511" customWidth="1"/>
    <col min="15365" max="15368" width="14.42578125" style="511" customWidth="1"/>
    <col min="15369" max="15369" width="5.28515625" style="511" customWidth="1"/>
    <col min="15370" max="15616" width="12.7109375" style="511"/>
    <col min="15617" max="15617" width="5.140625" style="511" customWidth="1"/>
    <col min="15618" max="15618" width="16" style="511" customWidth="1"/>
    <col min="15619" max="15619" width="11.5703125" style="511" customWidth="1"/>
    <col min="15620" max="15620" width="19.7109375" style="511" customWidth="1"/>
    <col min="15621" max="15624" width="14.42578125" style="511" customWidth="1"/>
    <col min="15625" max="15625" width="5.28515625" style="511" customWidth="1"/>
    <col min="15626" max="15872" width="12.7109375" style="511"/>
    <col min="15873" max="15873" width="5.140625" style="511" customWidth="1"/>
    <col min="15874" max="15874" width="16" style="511" customWidth="1"/>
    <col min="15875" max="15875" width="11.5703125" style="511" customWidth="1"/>
    <col min="15876" max="15876" width="19.7109375" style="511" customWidth="1"/>
    <col min="15877" max="15880" width="14.42578125" style="511" customWidth="1"/>
    <col min="15881" max="15881" width="5.28515625" style="511" customWidth="1"/>
    <col min="15882" max="16128" width="12.7109375" style="511"/>
    <col min="16129" max="16129" width="5.140625" style="511" customWidth="1"/>
    <col min="16130" max="16130" width="16" style="511" customWidth="1"/>
    <col min="16131" max="16131" width="11.5703125" style="511" customWidth="1"/>
    <col min="16132" max="16132" width="19.7109375" style="511" customWidth="1"/>
    <col min="16133" max="16136" width="14.42578125" style="511" customWidth="1"/>
    <col min="16137" max="16137" width="5.28515625" style="511" customWidth="1"/>
    <col min="16138" max="16384" width="12.7109375" style="511"/>
  </cols>
  <sheetData>
    <row r="1" spans="1:244" s="507" customFormat="1" ht="36.75" customHeight="1" x14ac:dyDescent="0.2">
      <c r="B1" s="891" t="s">
        <v>77</v>
      </c>
      <c r="C1" s="891"/>
      <c r="D1" s="891"/>
      <c r="E1" s="891"/>
      <c r="F1" s="891"/>
      <c r="G1" s="891"/>
      <c r="H1" s="891"/>
      <c r="I1" s="508"/>
    </row>
    <row r="2" spans="1:244" s="507" customFormat="1" ht="21.75" customHeight="1" thickBot="1" x14ac:dyDescent="0.25">
      <c r="B2" s="509"/>
      <c r="C2" s="509"/>
      <c r="D2" s="509"/>
      <c r="E2" s="509"/>
      <c r="F2" s="509"/>
      <c r="G2" s="509"/>
      <c r="H2" s="509"/>
    </row>
    <row r="3" spans="1:244" ht="22.15" customHeight="1" thickTop="1" thickBot="1" x14ac:dyDescent="0.25">
      <c r="A3" s="507"/>
      <c r="B3" s="510"/>
      <c r="C3" s="510"/>
      <c r="D3" s="510"/>
      <c r="E3" s="973">
        <v>2003</v>
      </c>
      <c r="F3" s="974"/>
      <c r="G3" s="974"/>
      <c r="H3" s="975"/>
    </row>
    <row r="4" spans="1:244" ht="15.75" customHeight="1" thickTop="1" x14ac:dyDescent="0.2">
      <c r="A4" s="507"/>
      <c r="B4" s="976" t="s">
        <v>32</v>
      </c>
      <c r="C4" s="978" t="s">
        <v>33</v>
      </c>
      <c r="D4" s="980" t="s">
        <v>34</v>
      </c>
      <c r="E4" s="982" t="s">
        <v>35</v>
      </c>
      <c r="F4" s="983"/>
      <c r="G4" s="984" t="s">
        <v>36</v>
      </c>
      <c r="H4" s="985"/>
    </row>
    <row r="5" spans="1:244" ht="89.25" customHeight="1" thickBot="1" x14ac:dyDescent="0.25">
      <c r="A5" s="507"/>
      <c r="B5" s="977"/>
      <c r="C5" s="979"/>
      <c r="D5" s="981"/>
      <c r="E5" s="19" t="s">
        <v>50</v>
      </c>
      <c r="F5" s="17" t="s">
        <v>68</v>
      </c>
      <c r="G5" s="17" t="s">
        <v>39</v>
      </c>
      <c r="H5" s="512" t="s">
        <v>40</v>
      </c>
    </row>
    <row r="6" spans="1:244" ht="14.25" customHeight="1" thickTop="1" x14ac:dyDescent="0.2">
      <c r="A6" s="507"/>
      <c r="B6" s="966" t="s">
        <v>41</v>
      </c>
      <c r="C6" s="969" t="s">
        <v>42</v>
      </c>
      <c r="D6" s="513" t="s">
        <v>43</v>
      </c>
      <c r="E6" s="514">
        <v>196331.66808999999</v>
      </c>
      <c r="F6" s="515">
        <v>171476.47065999999</v>
      </c>
      <c r="G6" s="352"/>
      <c r="H6" s="516">
        <v>24646.530790000001</v>
      </c>
    </row>
    <row r="7" spans="1:244" x14ac:dyDescent="0.2">
      <c r="A7" s="507"/>
      <c r="B7" s="966"/>
      <c r="C7" s="969"/>
      <c r="D7" s="517" t="s">
        <v>44</v>
      </c>
      <c r="E7" s="518">
        <v>1.579</v>
      </c>
      <c r="F7" s="519">
        <v>1.579</v>
      </c>
      <c r="G7" s="358"/>
      <c r="H7" s="520">
        <v>0.06</v>
      </c>
    </row>
    <row r="8" spans="1:244" s="522" customFormat="1" x14ac:dyDescent="0.2">
      <c r="A8" s="521"/>
      <c r="B8" s="966"/>
      <c r="C8" s="969"/>
      <c r="D8" s="517" t="s">
        <v>45</v>
      </c>
      <c r="E8" s="518">
        <v>131926.76407999999</v>
      </c>
      <c r="F8" s="519">
        <v>129767.28108999997</v>
      </c>
      <c r="G8" s="358"/>
      <c r="H8" s="520">
        <v>210436.90598000004</v>
      </c>
      <c r="I8" s="521"/>
    </row>
    <row r="9" spans="1:244" s="522" customFormat="1" x14ac:dyDescent="0.2">
      <c r="A9" s="521"/>
      <c r="B9" s="966"/>
      <c r="C9" s="969"/>
      <c r="D9" s="523" t="s">
        <v>47</v>
      </c>
      <c r="E9" s="524"/>
      <c r="F9" s="525"/>
      <c r="G9" s="364"/>
      <c r="H9" s="526"/>
      <c r="I9" s="453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</row>
    <row r="10" spans="1:244" s="522" customFormat="1" x14ac:dyDescent="0.2">
      <c r="A10" s="521"/>
      <c r="B10" s="966"/>
      <c r="C10" s="970"/>
      <c r="D10" s="527" t="s">
        <v>48</v>
      </c>
      <c r="E10" s="528">
        <v>328260.01116999995</v>
      </c>
      <c r="F10" s="529">
        <v>301245.33075000002</v>
      </c>
      <c r="G10" s="369"/>
      <c r="H10" s="530">
        <v>235083.49677000003</v>
      </c>
      <c r="I10" s="521"/>
    </row>
    <row r="11" spans="1:244" ht="13.15" customHeight="1" x14ac:dyDescent="0.2">
      <c r="A11" s="507"/>
      <c r="B11" s="966"/>
      <c r="C11" s="971" t="s">
        <v>49</v>
      </c>
      <c r="D11" s="531" t="s">
        <v>43</v>
      </c>
      <c r="E11" s="532">
        <v>16668.443150000003</v>
      </c>
      <c r="F11" s="533">
        <v>15368.955039999999</v>
      </c>
      <c r="G11" s="374"/>
      <c r="H11" s="534">
        <v>2384.93588</v>
      </c>
      <c r="HC11" s="522"/>
      <c r="HD11" s="522"/>
      <c r="HE11" s="522"/>
      <c r="HF11" s="522"/>
      <c r="HG11" s="522"/>
      <c r="HH11" s="522"/>
      <c r="HI11" s="522"/>
      <c r="HJ11" s="522"/>
      <c r="HK11" s="522"/>
      <c r="HL11" s="522"/>
      <c r="HM11" s="522"/>
      <c r="HN11" s="522"/>
      <c r="HO11" s="522"/>
      <c r="HP11" s="522"/>
      <c r="HQ11" s="522"/>
      <c r="HR11" s="522"/>
      <c r="HS11" s="522"/>
      <c r="HT11" s="522"/>
      <c r="HU11" s="522"/>
      <c r="HV11" s="522"/>
      <c r="HW11" s="522"/>
      <c r="HX11" s="522"/>
      <c r="HY11" s="522"/>
      <c r="HZ11" s="522"/>
      <c r="IA11" s="522"/>
      <c r="IB11" s="522"/>
      <c r="IC11" s="522"/>
      <c r="ID11" s="522"/>
      <c r="IE11" s="522"/>
      <c r="IF11" s="522"/>
      <c r="IG11" s="522"/>
      <c r="IH11" s="522"/>
      <c r="II11" s="522"/>
      <c r="IJ11" s="522"/>
    </row>
    <row r="12" spans="1:244" x14ac:dyDescent="0.2">
      <c r="A12" s="507"/>
      <c r="B12" s="966"/>
      <c r="C12" s="969"/>
      <c r="D12" s="517" t="s">
        <v>44</v>
      </c>
      <c r="E12" s="518">
        <v>1146.8879999999999</v>
      </c>
      <c r="F12" s="519">
        <v>1071.8879999999999</v>
      </c>
      <c r="G12" s="358"/>
      <c r="H12" s="520">
        <v>128.09</v>
      </c>
    </row>
    <row r="13" spans="1:244" x14ac:dyDescent="0.2">
      <c r="A13" s="507"/>
      <c r="B13" s="966"/>
      <c r="C13" s="969"/>
      <c r="D13" s="523" t="s">
        <v>45</v>
      </c>
      <c r="E13" s="524">
        <v>3448.5870499999992</v>
      </c>
      <c r="F13" s="525">
        <v>3439.0257099999994</v>
      </c>
      <c r="G13" s="364"/>
      <c r="H13" s="526">
        <v>560.37307000000101</v>
      </c>
    </row>
    <row r="14" spans="1:244" x14ac:dyDescent="0.2">
      <c r="A14" s="507"/>
      <c r="B14" s="966"/>
      <c r="C14" s="970"/>
      <c r="D14" s="283" t="s">
        <v>48</v>
      </c>
      <c r="E14" s="535">
        <v>21263.918200000004</v>
      </c>
      <c r="F14" s="536">
        <v>19879.868750000001</v>
      </c>
      <c r="G14" s="378"/>
      <c r="H14" s="537">
        <v>3073.3989500000012</v>
      </c>
      <c r="I14" s="538"/>
      <c r="J14" s="539"/>
    </row>
    <row r="15" spans="1:244" x14ac:dyDescent="0.2">
      <c r="A15" s="507"/>
      <c r="B15" s="967"/>
      <c r="C15" s="971" t="s">
        <v>50</v>
      </c>
      <c r="D15" s="531" t="s">
        <v>43</v>
      </c>
      <c r="E15" s="540">
        <v>213000.11124</v>
      </c>
      <c r="F15" s="541">
        <v>186845.42569999999</v>
      </c>
      <c r="G15" s="384"/>
      <c r="H15" s="542">
        <v>27031.466669999998</v>
      </c>
      <c r="I15" s="538"/>
      <c r="J15" s="539"/>
    </row>
    <row r="16" spans="1:244" x14ac:dyDescent="0.2">
      <c r="A16" s="507"/>
      <c r="B16" s="967"/>
      <c r="C16" s="969"/>
      <c r="D16" s="517" t="s">
        <v>44</v>
      </c>
      <c r="E16" s="543">
        <v>1148.4670000000001</v>
      </c>
      <c r="F16" s="544">
        <v>1073.4670000000001</v>
      </c>
      <c r="G16" s="388"/>
      <c r="H16" s="545">
        <v>128.15</v>
      </c>
      <c r="I16" s="538"/>
      <c r="J16" s="539"/>
    </row>
    <row r="17" spans="1:244" x14ac:dyDescent="0.2">
      <c r="A17" s="507"/>
      <c r="B17" s="967"/>
      <c r="C17" s="969"/>
      <c r="D17" s="546" t="s">
        <v>45</v>
      </c>
      <c r="E17" s="543">
        <v>135375.35113</v>
      </c>
      <c r="F17" s="544">
        <v>133206.30679999996</v>
      </c>
      <c r="G17" s="388"/>
      <c r="H17" s="545">
        <v>210997.27905000004</v>
      </c>
      <c r="I17" s="538"/>
      <c r="J17" s="539"/>
    </row>
    <row r="18" spans="1:244" s="522" customFormat="1" x14ac:dyDescent="0.2">
      <c r="A18" s="521"/>
      <c r="B18" s="967"/>
      <c r="C18" s="969"/>
      <c r="D18" s="547" t="s">
        <v>47</v>
      </c>
      <c r="E18" s="548"/>
      <c r="F18" s="549"/>
      <c r="G18" s="392"/>
      <c r="H18" s="550"/>
      <c r="I18" s="476"/>
      <c r="J18" s="42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</row>
    <row r="19" spans="1:244" x14ac:dyDescent="0.2">
      <c r="A19" s="507"/>
      <c r="B19" s="968"/>
      <c r="C19" s="970"/>
      <c r="D19" s="551" t="s">
        <v>48</v>
      </c>
      <c r="E19" s="552">
        <v>349523.92937000003</v>
      </c>
      <c r="F19" s="553">
        <v>321125.19949999993</v>
      </c>
      <c r="G19" s="398"/>
      <c r="H19" s="554">
        <v>238156.89572000003</v>
      </c>
      <c r="I19" s="538"/>
      <c r="J19" s="539"/>
    </row>
    <row r="20" spans="1:244" x14ac:dyDescent="0.2">
      <c r="A20" s="507"/>
      <c r="B20" s="972" t="s">
        <v>51</v>
      </c>
      <c r="C20" s="971" t="s">
        <v>52</v>
      </c>
      <c r="D20" s="555" t="s">
        <v>43</v>
      </c>
      <c r="E20" s="556">
        <v>80547.680689999994</v>
      </c>
      <c r="F20" s="557">
        <v>73440.3802</v>
      </c>
      <c r="G20" s="402"/>
      <c r="H20" s="558">
        <v>34559.930500000002</v>
      </c>
      <c r="I20" s="538"/>
      <c r="J20" s="539"/>
    </row>
    <row r="21" spans="1:244" x14ac:dyDescent="0.2">
      <c r="A21" s="507"/>
      <c r="B21" s="966"/>
      <c r="C21" s="969"/>
      <c r="D21" s="547" t="s">
        <v>44</v>
      </c>
      <c r="E21" s="559">
        <v>7.2</v>
      </c>
      <c r="F21" s="560">
        <v>7.2</v>
      </c>
      <c r="G21" s="406"/>
      <c r="H21" s="561">
        <v>0.4</v>
      </c>
      <c r="I21" s="538"/>
      <c r="J21" s="539"/>
    </row>
    <row r="22" spans="1:244" ht="13.5" thickBot="1" x14ac:dyDescent="0.25">
      <c r="A22" s="507"/>
      <c r="B22" s="966"/>
      <c r="C22" s="969"/>
      <c r="D22" s="562" t="s">
        <v>48</v>
      </c>
      <c r="E22" s="563">
        <v>80554.880689999991</v>
      </c>
      <c r="F22" s="564">
        <v>73447.580199999997</v>
      </c>
      <c r="G22" s="411"/>
      <c r="H22" s="565">
        <v>34560.330499999996</v>
      </c>
      <c r="I22" s="538"/>
      <c r="J22" s="539"/>
    </row>
    <row r="23" spans="1:244" ht="14.25" customHeight="1" thickTop="1" x14ac:dyDescent="0.2">
      <c r="A23" s="507"/>
      <c r="B23" s="959" t="s">
        <v>53</v>
      </c>
      <c r="C23" s="960"/>
      <c r="D23" s="566" t="s">
        <v>43</v>
      </c>
      <c r="E23" s="567">
        <v>293547.79193000001</v>
      </c>
      <c r="F23" s="568">
        <v>260285.80589999998</v>
      </c>
      <c r="G23" s="416"/>
      <c r="H23" s="569">
        <v>61591.397170000004</v>
      </c>
      <c r="I23" s="538"/>
      <c r="J23" s="539"/>
    </row>
    <row r="24" spans="1:244" x14ac:dyDescent="0.2">
      <c r="A24" s="507"/>
      <c r="B24" s="961"/>
      <c r="C24" s="962"/>
      <c r="D24" s="570" t="s">
        <v>44</v>
      </c>
      <c r="E24" s="543">
        <v>1155.6669999999999</v>
      </c>
      <c r="F24" s="544">
        <v>1080.6669999999999</v>
      </c>
      <c r="G24" s="388"/>
      <c r="H24" s="545">
        <v>128.55000000000001</v>
      </c>
      <c r="I24" s="538"/>
      <c r="J24" s="539"/>
    </row>
    <row r="25" spans="1:244" x14ac:dyDescent="0.2">
      <c r="A25" s="507"/>
      <c r="B25" s="961"/>
      <c r="C25" s="963"/>
      <c r="D25" s="570" t="s">
        <v>45</v>
      </c>
      <c r="E25" s="543">
        <v>135375.35113</v>
      </c>
      <c r="F25" s="544">
        <v>133206.30679999996</v>
      </c>
      <c r="G25" s="388"/>
      <c r="H25" s="545">
        <v>210997.27905000004</v>
      </c>
      <c r="I25" s="538"/>
      <c r="J25" s="539"/>
    </row>
    <row r="26" spans="1:244" x14ac:dyDescent="0.2">
      <c r="A26" s="507"/>
      <c r="B26" s="961"/>
      <c r="C26" s="963"/>
      <c r="D26" s="571" t="s">
        <v>47</v>
      </c>
      <c r="E26" s="572"/>
      <c r="F26" s="573"/>
      <c r="G26" s="422"/>
      <c r="H26" s="574"/>
      <c r="I26" s="538"/>
      <c r="J26" s="539"/>
    </row>
    <row r="27" spans="1:244" ht="14.25" customHeight="1" thickBot="1" x14ac:dyDescent="0.25">
      <c r="A27" s="507"/>
      <c r="B27" s="964"/>
      <c r="C27" s="965"/>
      <c r="D27" s="575" t="s">
        <v>50</v>
      </c>
      <c r="E27" s="576">
        <v>430078.81005999999</v>
      </c>
      <c r="F27" s="577">
        <v>394572.77969999996</v>
      </c>
      <c r="G27" s="427"/>
      <c r="H27" s="578">
        <v>272717.22622000001</v>
      </c>
    </row>
    <row r="28" spans="1:244" s="507" customFormat="1" ht="21" customHeight="1" thickTop="1" x14ac:dyDescent="0.2">
      <c r="E28" s="579"/>
    </row>
    <row r="29" spans="1:244" s="507" customFormat="1" x14ac:dyDescent="0.2">
      <c r="B29" s="168" t="s">
        <v>73</v>
      </c>
      <c r="E29" s="521"/>
    </row>
    <row r="30" spans="1:244" s="507" customFormat="1" ht="15" customHeight="1" x14ac:dyDescent="0.2">
      <c r="B30" s="580" t="s">
        <v>55</v>
      </c>
      <c r="E30" s="521"/>
    </row>
    <row r="31" spans="1:244" x14ac:dyDescent="0.2">
      <c r="B31" s="581" t="s">
        <v>62</v>
      </c>
      <c r="E31" s="522"/>
    </row>
    <row r="32" spans="1:244" x14ac:dyDescent="0.2">
      <c r="B32" s="581" t="s">
        <v>57</v>
      </c>
      <c r="E32" s="522"/>
    </row>
    <row r="33" spans="2:5" x14ac:dyDescent="0.2">
      <c r="B33" s="581" t="s">
        <v>58</v>
      </c>
      <c r="E33" s="522"/>
    </row>
    <row r="34" spans="2:5" x14ac:dyDescent="0.2">
      <c r="B34" s="581" t="s">
        <v>59</v>
      </c>
      <c r="E34" s="522"/>
    </row>
    <row r="35" spans="2:5" x14ac:dyDescent="0.2">
      <c r="B35" s="581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zoomScaleNormal="100" zoomScaleSheetLayoutView="40" workbookViewId="0"/>
  </sheetViews>
  <sheetFormatPr baseColWidth="10" defaultColWidth="12.7109375" defaultRowHeight="12.75" x14ac:dyDescent="0.2"/>
  <cols>
    <col min="1" max="1" width="5.140625" style="586" customWidth="1"/>
    <col min="2" max="2" width="16" style="586" customWidth="1"/>
    <col min="3" max="3" width="11.5703125" style="586" customWidth="1"/>
    <col min="4" max="4" width="19.7109375" style="586" customWidth="1"/>
    <col min="5" max="8" width="14.42578125" style="586" customWidth="1"/>
    <col min="9" max="9" width="5.28515625" style="582" customWidth="1"/>
    <col min="10" max="256" width="12.7109375" style="586"/>
    <col min="257" max="257" width="5.140625" style="586" customWidth="1"/>
    <col min="258" max="258" width="16" style="586" customWidth="1"/>
    <col min="259" max="259" width="11.5703125" style="586" customWidth="1"/>
    <col min="260" max="260" width="19.7109375" style="586" customWidth="1"/>
    <col min="261" max="264" width="14.42578125" style="586" customWidth="1"/>
    <col min="265" max="265" width="5.28515625" style="586" customWidth="1"/>
    <col min="266" max="512" width="12.7109375" style="586"/>
    <col min="513" max="513" width="5.140625" style="586" customWidth="1"/>
    <col min="514" max="514" width="16" style="586" customWidth="1"/>
    <col min="515" max="515" width="11.5703125" style="586" customWidth="1"/>
    <col min="516" max="516" width="19.7109375" style="586" customWidth="1"/>
    <col min="517" max="520" width="14.42578125" style="586" customWidth="1"/>
    <col min="521" max="521" width="5.28515625" style="586" customWidth="1"/>
    <col min="522" max="768" width="12.7109375" style="586"/>
    <col min="769" max="769" width="5.140625" style="586" customWidth="1"/>
    <col min="770" max="770" width="16" style="586" customWidth="1"/>
    <col min="771" max="771" width="11.5703125" style="586" customWidth="1"/>
    <col min="772" max="772" width="19.7109375" style="586" customWidth="1"/>
    <col min="773" max="776" width="14.42578125" style="586" customWidth="1"/>
    <col min="777" max="777" width="5.28515625" style="586" customWidth="1"/>
    <col min="778" max="1024" width="12.7109375" style="586"/>
    <col min="1025" max="1025" width="5.140625" style="586" customWidth="1"/>
    <col min="1026" max="1026" width="16" style="586" customWidth="1"/>
    <col min="1027" max="1027" width="11.5703125" style="586" customWidth="1"/>
    <col min="1028" max="1028" width="19.7109375" style="586" customWidth="1"/>
    <col min="1029" max="1032" width="14.42578125" style="586" customWidth="1"/>
    <col min="1033" max="1033" width="5.28515625" style="586" customWidth="1"/>
    <col min="1034" max="1280" width="12.7109375" style="586"/>
    <col min="1281" max="1281" width="5.140625" style="586" customWidth="1"/>
    <col min="1282" max="1282" width="16" style="586" customWidth="1"/>
    <col min="1283" max="1283" width="11.5703125" style="586" customWidth="1"/>
    <col min="1284" max="1284" width="19.7109375" style="586" customWidth="1"/>
    <col min="1285" max="1288" width="14.42578125" style="586" customWidth="1"/>
    <col min="1289" max="1289" width="5.28515625" style="586" customWidth="1"/>
    <col min="1290" max="1536" width="12.7109375" style="586"/>
    <col min="1537" max="1537" width="5.140625" style="586" customWidth="1"/>
    <col min="1538" max="1538" width="16" style="586" customWidth="1"/>
    <col min="1539" max="1539" width="11.5703125" style="586" customWidth="1"/>
    <col min="1540" max="1540" width="19.7109375" style="586" customWidth="1"/>
    <col min="1541" max="1544" width="14.42578125" style="586" customWidth="1"/>
    <col min="1545" max="1545" width="5.28515625" style="586" customWidth="1"/>
    <col min="1546" max="1792" width="12.7109375" style="586"/>
    <col min="1793" max="1793" width="5.140625" style="586" customWidth="1"/>
    <col min="1794" max="1794" width="16" style="586" customWidth="1"/>
    <col min="1795" max="1795" width="11.5703125" style="586" customWidth="1"/>
    <col min="1796" max="1796" width="19.7109375" style="586" customWidth="1"/>
    <col min="1797" max="1800" width="14.42578125" style="586" customWidth="1"/>
    <col min="1801" max="1801" width="5.28515625" style="586" customWidth="1"/>
    <col min="1802" max="2048" width="12.7109375" style="586"/>
    <col min="2049" max="2049" width="5.140625" style="586" customWidth="1"/>
    <col min="2050" max="2050" width="16" style="586" customWidth="1"/>
    <col min="2051" max="2051" width="11.5703125" style="586" customWidth="1"/>
    <col min="2052" max="2052" width="19.7109375" style="586" customWidth="1"/>
    <col min="2053" max="2056" width="14.42578125" style="586" customWidth="1"/>
    <col min="2057" max="2057" width="5.28515625" style="586" customWidth="1"/>
    <col min="2058" max="2304" width="12.7109375" style="586"/>
    <col min="2305" max="2305" width="5.140625" style="586" customWidth="1"/>
    <col min="2306" max="2306" width="16" style="586" customWidth="1"/>
    <col min="2307" max="2307" width="11.5703125" style="586" customWidth="1"/>
    <col min="2308" max="2308" width="19.7109375" style="586" customWidth="1"/>
    <col min="2309" max="2312" width="14.42578125" style="586" customWidth="1"/>
    <col min="2313" max="2313" width="5.28515625" style="586" customWidth="1"/>
    <col min="2314" max="2560" width="12.7109375" style="586"/>
    <col min="2561" max="2561" width="5.140625" style="586" customWidth="1"/>
    <col min="2562" max="2562" width="16" style="586" customWidth="1"/>
    <col min="2563" max="2563" width="11.5703125" style="586" customWidth="1"/>
    <col min="2564" max="2564" width="19.7109375" style="586" customWidth="1"/>
    <col min="2565" max="2568" width="14.42578125" style="586" customWidth="1"/>
    <col min="2569" max="2569" width="5.28515625" style="586" customWidth="1"/>
    <col min="2570" max="2816" width="12.7109375" style="586"/>
    <col min="2817" max="2817" width="5.140625" style="586" customWidth="1"/>
    <col min="2818" max="2818" width="16" style="586" customWidth="1"/>
    <col min="2819" max="2819" width="11.5703125" style="586" customWidth="1"/>
    <col min="2820" max="2820" width="19.7109375" style="586" customWidth="1"/>
    <col min="2821" max="2824" width="14.42578125" style="586" customWidth="1"/>
    <col min="2825" max="2825" width="5.28515625" style="586" customWidth="1"/>
    <col min="2826" max="3072" width="12.7109375" style="586"/>
    <col min="3073" max="3073" width="5.140625" style="586" customWidth="1"/>
    <col min="3074" max="3074" width="16" style="586" customWidth="1"/>
    <col min="3075" max="3075" width="11.5703125" style="586" customWidth="1"/>
    <col min="3076" max="3076" width="19.7109375" style="586" customWidth="1"/>
    <col min="3077" max="3080" width="14.42578125" style="586" customWidth="1"/>
    <col min="3081" max="3081" width="5.28515625" style="586" customWidth="1"/>
    <col min="3082" max="3328" width="12.7109375" style="586"/>
    <col min="3329" max="3329" width="5.140625" style="586" customWidth="1"/>
    <col min="3330" max="3330" width="16" style="586" customWidth="1"/>
    <col min="3331" max="3331" width="11.5703125" style="586" customWidth="1"/>
    <col min="3332" max="3332" width="19.7109375" style="586" customWidth="1"/>
    <col min="3333" max="3336" width="14.42578125" style="586" customWidth="1"/>
    <col min="3337" max="3337" width="5.28515625" style="586" customWidth="1"/>
    <col min="3338" max="3584" width="12.7109375" style="586"/>
    <col min="3585" max="3585" width="5.140625" style="586" customWidth="1"/>
    <col min="3586" max="3586" width="16" style="586" customWidth="1"/>
    <col min="3587" max="3587" width="11.5703125" style="586" customWidth="1"/>
    <col min="3588" max="3588" width="19.7109375" style="586" customWidth="1"/>
    <col min="3589" max="3592" width="14.42578125" style="586" customWidth="1"/>
    <col min="3593" max="3593" width="5.28515625" style="586" customWidth="1"/>
    <col min="3594" max="3840" width="12.7109375" style="586"/>
    <col min="3841" max="3841" width="5.140625" style="586" customWidth="1"/>
    <col min="3842" max="3842" width="16" style="586" customWidth="1"/>
    <col min="3843" max="3843" width="11.5703125" style="586" customWidth="1"/>
    <col min="3844" max="3844" width="19.7109375" style="586" customWidth="1"/>
    <col min="3845" max="3848" width="14.42578125" style="586" customWidth="1"/>
    <col min="3849" max="3849" width="5.28515625" style="586" customWidth="1"/>
    <col min="3850" max="4096" width="12.7109375" style="586"/>
    <col min="4097" max="4097" width="5.140625" style="586" customWidth="1"/>
    <col min="4098" max="4098" width="16" style="586" customWidth="1"/>
    <col min="4099" max="4099" width="11.5703125" style="586" customWidth="1"/>
    <col min="4100" max="4100" width="19.7109375" style="586" customWidth="1"/>
    <col min="4101" max="4104" width="14.42578125" style="586" customWidth="1"/>
    <col min="4105" max="4105" width="5.28515625" style="586" customWidth="1"/>
    <col min="4106" max="4352" width="12.7109375" style="586"/>
    <col min="4353" max="4353" width="5.140625" style="586" customWidth="1"/>
    <col min="4354" max="4354" width="16" style="586" customWidth="1"/>
    <col min="4355" max="4355" width="11.5703125" style="586" customWidth="1"/>
    <col min="4356" max="4356" width="19.7109375" style="586" customWidth="1"/>
    <col min="4357" max="4360" width="14.42578125" style="586" customWidth="1"/>
    <col min="4361" max="4361" width="5.28515625" style="586" customWidth="1"/>
    <col min="4362" max="4608" width="12.7109375" style="586"/>
    <col min="4609" max="4609" width="5.140625" style="586" customWidth="1"/>
    <col min="4610" max="4610" width="16" style="586" customWidth="1"/>
    <col min="4611" max="4611" width="11.5703125" style="586" customWidth="1"/>
    <col min="4612" max="4612" width="19.7109375" style="586" customWidth="1"/>
    <col min="4613" max="4616" width="14.42578125" style="586" customWidth="1"/>
    <col min="4617" max="4617" width="5.28515625" style="586" customWidth="1"/>
    <col min="4618" max="4864" width="12.7109375" style="586"/>
    <col min="4865" max="4865" width="5.140625" style="586" customWidth="1"/>
    <col min="4866" max="4866" width="16" style="586" customWidth="1"/>
    <col min="4867" max="4867" width="11.5703125" style="586" customWidth="1"/>
    <col min="4868" max="4868" width="19.7109375" style="586" customWidth="1"/>
    <col min="4869" max="4872" width="14.42578125" style="586" customWidth="1"/>
    <col min="4873" max="4873" width="5.28515625" style="586" customWidth="1"/>
    <col min="4874" max="5120" width="12.7109375" style="586"/>
    <col min="5121" max="5121" width="5.140625" style="586" customWidth="1"/>
    <col min="5122" max="5122" width="16" style="586" customWidth="1"/>
    <col min="5123" max="5123" width="11.5703125" style="586" customWidth="1"/>
    <col min="5124" max="5124" width="19.7109375" style="586" customWidth="1"/>
    <col min="5125" max="5128" width="14.42578125" style="586" customWidth="1"/>
    <col min="5129" max="5129" width="5.28515625" style="586" customWidth="1"/>
    <col min="5130" max="5376" width="12.7109375" style="586"/>
    <col min="5377" max="5377" width="5.140625" style="586" customWidth="1"/>
    <col min="5378" max="5378" width="16" style="586" customWidth="1"/>
    <col min="5379" max="5379" width="11.5703125" style="586" customWidth="1"/>
    <col min="5380" max="5380" width="19.7109375" style="586" customWidth="1"/>
    <col min="5381" max="5384" width="14.42578125" style="586" customWidth="1"/>
    <col min="5385" max="5385" width="5.28515625" style="586" customWidth="1"/>
    <col min="5386" max="5632" width="12.7109375" style="586"/>
    <col min="5633" max="5633" width="5.140625" style="586" customWidth="1"/>
    <col min="5634" max="5634" width="16" style="586" customWidth="1"/>
    <col min="5635" max="5635" width="11.5703125" style="586" customWidth="1"/>
    <col min="5636" max="5636" width="19.7109375" style="586" customWidth="1"/>
    <col min="5637" max="5640" width="14.42578125" style="586" customWidth="1"/>
    <col min="5641" max="5641" width="5.28515625" style="586" customWidth="1"/>
    <col min="5642" max="5888" width="12.7109375" style="586"/>
    <col min="5889" max="5889" width="5.140625" style="586" customWidth="1"/>
    <col min="5890" max="5890" width="16" style="586" customWidth="1"/>
    <col min="5891" max="5891" width="11.5703125" style="586" customWidth="1"/>
    <col min="5892" max="5892" width="19.7109375" style="586" customWidth="1"/>
    <col min="5893" max="5896" width="14.42578125" style="586" customWidth="1"/>
    <col min="5897" max="5897" width="5.28515625" style="586" customWidth="1"/>
    <col min="5898" max="6144" width="12.7109375" style="586"/>
    <col min="6145" max="6145" width="5.140625" style="586" customWidth="1"/>
    <col min="6146" max="6146" width="16" style="586" customWidth="1"/>
    <col min="6147" max="6147" width="11.5703125" style="586" customWidth="1"/>
    <col min="6148" max="6148" width="19.7109375" style="586" customWidth="1"/>
    <col min="6149" max="6152" width="14.42578125" style="586" customWidth="1"/>
    <col min="6153" max="6153" width="5.28515625" style="586" customWidth="1"/>
    <col min="6154" max="6400" width="12.7109375" style="586"/>
    <col min="6401" max="6401" width="5.140625" style="586" customWidth="1"/>
    <col min="6402" max="6402" width="16" style="586" customWidth="1"/>
    <col min="6403" max="6403" width="11.5703125" style="586" customWidth="1"/>
    <col min="6404" max="6404" width="19.7109375" style="586" customWidth="1"/>
    <col min="6405" max="6408" width="14.42578125" style="586" customWidth="1"/>
    <col min="6409" max="6409" width="5.28515625" style="586" customWidth="1"/>
    <col min="6410" max="6656" width="12.7109375" style="586"/>
    <col min="6657" max="6657" width="5.140625" style="586" customWidth="1"/>
    <col min="6658" max="6658" width="16" style="586" customWidth="1"/>
    <col min="6659" max="6659" width="11.5703125" style="586" customWidth="1"/>
    <col min="6660" max="6660" width="19.7109375" style="586" customWidth="1"/>
    <col min="6661" max="6664" width="14.42578125" style="586" customWidth="1"/>
    <col min="6665" max="6665" width="5.28515625" style="586" customWidth="1"/>
    <col min="6666" max="6912" width="12.7109375" style="586"/>
    <col min="6913" max="6913" width="5.140625" style="586" customWidth="1"/>
    <col min="6914" max="6914" width="16" style="586" customWidth="1"/>
    <col min="6915" max="6915" width="11.5703125" style="586" customWidth="1"/>
    <col min="6916" max="6916" width="19.7109375" style="586" customWidth="1"/>
    <col min="6917" max="6920" width="14.42578125" style="586" customWidth="1"/>
    <col min="6921" max="6921" width="5.28515625" style="586" customWidth="1"/>
    <col min="6922" max="7168" width="12.7109375" style="586"/>
    <col min="7169" max="7169" width="5.140625" style="586" customWidth="1"/>
    <col min="7170" max="7170" width="16" style="586" customWidth="1"/>
    <col min="7171" max="7171" width="11.5703125" style="586" customWidth="1"/>
    <col min="7172" max="7172" width="19.7109375" style="586" customWidth="1"/>
    <col min="7173" max="7176" width="14.42578125" style="586" customWidth="1"/>
    <col min="7177" max="7177" width="5.28515625" style="586" customWidth="1"/>
    <col min="7178" max="7424" width="12.7109375" style="586"/>
    <col min="7425" max="7425" width="5.140625" style="586" customWidth="1"/>
    <col min="7426" max="7426" width="16" style="586" customWidth="1"/>
    <col min="7427" max="7427" width="11.5703125" style="586" customWidth="1"/>
    <col min="7428" max="7428" width="19.7109375" style="586" customWidth="1"/>
    <col min="7429" max="7432" width="14.42578125" style="586" customWidth="1"/>
    <col min="7433" max="7433" width="5.28515625" style="586" customWidth="1"/>
    <col min="7434" max="7680" width="12.7109375" style="586"/>
    <col min="7681" max="7681" width="5.140625" style="586" customWidth="1"/>
    <col min="7682" max="7682" width="16" style="586" customWidth="1"/>
    <col min="7683" max="7683" width="11.5703125" style="586" customWidth="1"/>
    <col min="7684" max="7684" width="19.7109375" style="586" customWidth="1"/>
    <col min="7685" max="7688" width="14.42578125" style="586" customWidth="1"/>
    <col min="7689" max="7689" width="5.28515625" style="586" customWidth="1"/>
    <col min="7690" max="7936" width="12.7109375" style="586"/>
    <col min="7937" max="7937" width="5.140625" style="586" customWidth="1"/>
    <col min="7938" max="7938" width="16" style="586" customWidth="1"/>
    <col min="7939" max="7939" width="11.5703125" style="586" customWidth="1"/>
    <col min="7940" max="7940" width="19.7109375" style="586" customWidth="1"/>
    <col min="7941" max="7944" width="14.42578125" style="586" customWidth="1"/>
    <col min="7945" max="7945" width="5.28515625" style="586" customWidth="1"/>
    <col min="7946" max="8192" width="12.7109375" style="586"/>
    <col min="8193" max="8193" width="5.140625" style="586" customWidth="1"/>
    <col min="8194" max="8194" width="16" style="586" customWidth="1"/>
    <col min="8195" max="8195" width="11.5703125" style="586" customWidth="1"/>
    <col min="8196" max="8196" width="19.7109375" style="586" customWidth="1"/>
    <col min="8197" max="8200" width="14.42578125" style="586" customWidth="1"/>
    <col min="8201" max="8201" width="5.28515625" style="586" customWidth="1"/>
    <col min="8202" max="8448" width="12.7109375" style="586"/>
    <col min="8449" max="8449" width="5.140625" style="586" customWidth="1"/>
    <col min="8450" max="8450" width="16" style="586" customWidth="1"/>
    <col min="8451" max="8451" width="11.5703125" style="586" customWidth="1"/>
    <col min="8452" max="8452" width="19.7109375" style="586" customWidth="1"/>
    <col min="8453" max="8456" width="14.42578125" style="586" customWidth="1"/>
    <col min="8457" max="8457" width="5.28515625" style="586" customWidth="1"/>
    <col min="8458" max="8704" width="12.7109375" style="586"/>
    <col min="8705" max="8705" width="5.140625" style="586" customWidth="1"/>
    <col min="8706" max="8706" width="16" style="586" customWidth="1"/>
    <col min="8707" max="8707" width="11.5703125" style="586" customWidth="1"/>
    <col min="8708" max="8708" width="19.7109375" style="586" customWidth="1"/>
    <col min="8709" max="8712" width="14.42578125" style="586" customWidth="1"/>
    <col min="8713" max="8713" width="5.28515625" style="586" customWidth="1"/>
    <col min="8714" max="8960" width="12.7109375" style="586"/>
    <col min="8961" max="8961" width="5.140625" style="586" customWidth="1"/>
    <col min="8962" max="8962" width="16" style="586" customWidth="1"/>
    <col min="8963" max="8963" width="11.5703125" style="586" customWidth="1"/>
    <col min="8964" max="8964" width="19.7109375" style="586" customWidth="1"/>
    <col min="8965" max="8968" width="14.42578125" style="586" customWidth="1"/>
    <col min="8969" max="8969" width="5.28515625" style="586" customWidth="1"/>
    <col min="8970" max="9216" width="12.7109375" style="586"/>
    <col min="9217" max="9217" width="5.140625" style="586" customWidth="1"/>
    <col min="9218" max="9218" width="16" style="586" customWidth="1"/>
    <col min="9219" max="9219" width="11.5703125" style="586" customWidth="1"/>
    <col min="9220" max="9220" width="19.7109375" style="586" customWidth="1"/>
    <col min="9221" max="9224" width="14.42578125" style="586" customWidth="1"/>
    <col min="9225" max="9225" width="5.28515625" style="586" customWidth="1"/>
    <col min="9226" max="9472" width="12.7109375" style="586"/>
    <col min="9473" max="9473" width="5.140625" style="586" customWidth="1"/>
    <col min="9474" max="9474" width="16" style="586" customWidth="1"/>
    <col min="9475" max="9475" width="11.5703125" style="586" customWidth="1"/>
    <col min="9476" max="9476" width="19.7109375" style="586" customWidth="1"/>
    <col min="9477" max="9480" width="14.42578125" style="586" customWidth="1"/>
    <col min="9481" max="9481" width="5.28515625" style="586" customWidth="1"/>
    <col min="9482" max="9728" width="12.7109375" style="586"/>
    <col min="9729" max="9729" width="5.140625" style="586" customWidth="1"/>
    <col min="9730" max="9730" width="16" style="586" customWidth="1"/>
    <col min="9731" max="9731" width="11.5703125" style="586" customWidth="1"/>
    <col min="9732" max="9732" width="19.7109375" style="586" customWidth="1"/>
    <col min="9733" max="9736" width="14.42578125" style="586" customWidth="1"/>
    <col min="9737" max="9737" width="5.28515625" style="586" customWidth="1"/>
    <col min="9738" max="9984" width="12.7109375" style="586"/>
    <col min="9985" max="9985" width="5.140625" style="586" customWidth="1"/>
    <col min="9986" max="9986" width="16" style="586" customWidth="1"/>
    <col min="9987" max="9987" width="11.5703125" style="586" customWidth="1"/>
    <col min="9988" max="9988" width="19.7109375" style="586" customWidth="1"/>
    <col min="9989" max="9992" width="14.42578125" style="586" customWidth="1"/>
    <col min="9993" max="9993" width="5.28515625" style="586" customWidth="1"/>
    <col min="9994" max="10240" width="12.7109375" style="586"/>
    <col min="10241" max="10241" width="5.140625" style="586" customWidth="1"/>
    <col min="10242" max="10242" width="16" style="586" customWidth="1"/>
    <col min="10243" max="10243" width="11.5703125" style="586" customWidth="1"/>
    <col min="10244" max="10244" width="19.7109375" style="586" customWidth="1"/>
    <col min="10245" max="10248" width="14.42578125" style="586" customWidth="1"/>
    <col min="10249" max="10249" width="5.28515625" style="586" customWidth="1"/>
    <col min="10250" max="10496" width="12.7109375" style="586"/>
    <col min="10497" max="10497" width="5.140625" style="586" customWidth="1"/>
    <col min="10498" max="10498" width="16" style="586" customWidth="1"/>
    <col min="10499" max="10499" width="11.5703125" style="586" customWidth="1"/>
    <col min="10500" max="10500" width="19.7109375" style="586" customWidth="1"/>
    <col min="10501" max="10504" width="14.42578125" style="586" customWidth="1"/>
    <col min="10505" max="10505" width="5.28515625" style="586" customWidth="1"/>
    <col min="10506" max="10752" width="12.7109375" style="586"/>
    <col min="10753" max="10753" width="5.140625" style="586" customWidth="1"/>
    <col min="10754" max="10754" width="16" style="586" customWidth="1"/>
    <col min="10755" max="10755" width="11.5703125" style="586" customWidth="1"/>
    <col min="10756" max="10756" width="19.7109375" style="586" customWidth="1"/>
    <col min="10757" max="10760" width="14.42578125" style="586" customWidth="1"/>
    <col min="10761" max="10761" width="5.28515625" style="586" customWidth="1"/>
    <col min="10762" max="11008" width="12.7109375" style="586"/>
    <col min="11009" max="11009" width="5.140625" style="586" customWidth="1"/>
    <col min="11010" max="11010" width="16" style="586" customWidth="1"/>
    <col min="11011" max="11011" width="11.5703125" style="586" customWidth="1"/>
    <col min="11012" max="11012" width="19.7109375" style="586" customWidth="1"/>
    <col min="11013" max="11016" width="14.42578125" style="586" customWidth="1"/>
    <col min="11017" max="11017" width="5.28515625" style="586" customWidth="1"/>
    <col min="11018" max="11264" width="12.7109375" style="586"/>
    <col min="11265" max="11265" width="5.140625" style="586" customWidth="1"/>
    <col min="11266" max="11266" width="16" style="586" customWidth="1"/>
    <col min="11267" max="11267" width="11.5703125" style="586" customWidth="1"/>
    <col min="11268" max="11268" width="19.7109375" style="586" customWidth="1"/>
    <col min="11269" max="11272" width="14.42578125" style="586" customWidth="1"/>
    <col min="11273" max="11273" width="5.28515625" style="586" customWidth="1"/>
    <col min="11274" max="11520" width="12.7109375" style="586"/>
    <col min="11521" max="11521" width="5.140625" style="586" customWidth="1"/>
    <col min="11522" max="11522" width="16" style="586" customWidth="1"/>
    <col min="11523" max="11523" width="11.5703125" style="586" customWidth="1"/>
    <col min="11524" max="11524" width="19.7109375" style="586" customWidth="1"/>
    <col min="11525" max="11528" width="14.42578125" style="586" customWidth="1"/>
    <col min="11529" max="11529" width="5.28515625" style="586" customWidth="1"/>
    <col min="11530" max="11776" width="12.7109375" style="586"/>
    <col min="11777" max="11777" width="5.140625" style="586" customWidth="1"/>
    <col min="11778" max="11778" width="16" style="586" customWidth="1"/>
    <col min="11779" max="11779" width="11.5703125" style="586" customWidth="1"/>
    <col min="11780" max="11780" width="19.7109375" style="586" customWidth="1"/>
    <col min="11781" max="11784" width="14.42578125" style="586" customWidth="1"/>
    <col min="11785" max="11785" width="5.28515625" style="586" customWidth="1"/>
    <col min="11786" max="12032" width="12.7109375" style="586"/>
    <col min="12033" max="12033" width="5.140625" style="586" customWidth="1"/>
    <col min="12034" max="12034" width="16" style="586" customWidth="1"/>
    <col min="12035" max="12035" width="11.5703125" style="586" customWidth="1"/>
    <col min="12036" max="12036" width="19.7109375" style="586" customWidth="1"/>
    <col min="12037" max="12040" width="14.42578125" style="586" customWidth="1"/>
    <col min="12041" max="12041" width="5.28515625" style="586" customWidth="1"/>
    <col min="12042" max="12288" width="12.7109375" style="586"/>
    <col min="12289" max="12289" width="5.140625" style="586" customWidth="1"/>
    <col min="12290" max="12290" width="16" style="586" customWidth="1"/>
    <col min="12291" max="12291" width="11.5703125" style="586" customWidth="1"/>
    <col min="12292" max="12292" width="19.7109375" style="586" customWidth="1"/>
    <col min="12293" max="12296" width="14.42578125" style="586" customWidth="1"/>
    <col min="12297" max="12297" width="5.28515625" style="586" customWidth="1"/>
    <col min="12298" max="12544" width="12.7109375" style="586"/>
    <col min="12545" max="12545" width="5.140625" style="586" customWidth="1"/>
    <col min="12546" max="12546" width="16" style="586" customWidth="1"/>
    <col min="12547" max="12547" width="11.5703125" style="586" customWidth="1"/>
    <col min="12548" max="12548" width="19.7109375" style="586" customWidth="1"/>
    <col min="12549" max="12552" width="14.42578125" style="586" customWidth="1"/>
    <col min="12553" max="12553" width="5.28515625" style="586" customWidth="1"/>
    <col min="12554" max="12800" width="12.7109375" style="586"/>
    <col min="12801" max="12801" width="5.140625" style="586" customWidth="1"/>
    <col min="12802" max="12802" width="16" style="586" customWidth="1"/>
    <col min="12803" max="12803" width="11.5703125" style="586" customWidth="1"/>
    <col min="12804" max="12804" width="19.7109375" style="586" customWidth="1"/>
    <col min="12805" max="12808" width="14.42578125" style="586" customWidth="1"/>
    <col min="12809" max="12809" width="5.28515625" style="586" customWidth="1"/>
    <col min="12810" max="13056" width="12.7109375" style="586"/>
    <col min="13057" max="13057" width="5.140625" style="586" customWidth="1"/>
    <col min="13058" max="13058" width="16" style="586" customWidth="1"/>
    <col min="13059" max="13059" width="11.5703125" style="586" customWidth="1"/>
    <col min="13060" max="13060" width="19.7109375" style="586" customWidth="1"/>
    <col min="13061" max="13064" width="14.42578125" style="586" customWidth="1"/>
    <col min="13065" max="13065" width="5.28515625" style="586" customWidth="1"/>
    <col min="13066" max="13312" width="12.7109375" style="586"/>
    <col min="13313" max="13313" width="5.140625" style="586" customWidth="1"/>
    <col min="13314" max="13314" width="16" style="586" customWidth="1"/>
    <col min="13315" max="13315" width="11.5703125" style="586" customWidth="1"/>
    <col min="13316" max="13316" width="19.7109375" style="586" customWidth="1"/>
    <col min="13317" max="13320" width="14.42578125" style="586" customWidth="1"/>
    <col min="13321" max="13321" width="5.28515625" style="586" customWidth="1"/>
    <col min="13322" max="13568" width="12.7109375" style="586"/>
    <col min="13569" max="13569" width="5.140625" style="586" customWidth="1"/>
    <col min="13570" max="13570" width="16" style="586" customWidth="1"/>
    <col min="13571" max="13571" width="11.5703125" style="586" customWidth="1"/>
    <col min="13572" max="13572" width="19.7109375" style="586" customWidth="1"/>
    <col min="13573" max="13576" width="14.42578125" style="586" customWidth="1"/>
    <col min="13577" max="13577" width="5.28515625" style="586" customWidth="1"/>
    <col min="13578" max="13824" width="12.7109375" style="586"/>
    <col min="13825" max="13825" width="5.140625" style="586" customWidth="1"/>
    <col min="13826" max="13826" width="16" style="586" customWidth="1"/>
    <col min="13827" max="13827" width="11.5703125" style="586" customWidth="1"/>
    <col min="13828" max="13828" width="19.7109375" style="586" customWidth="1"/>
    <col min="13829" max="13832" width="14.42578125" style="586" customWidth="1"/>
    <col min="13833" max="13833" width="5.28515625" style="586" customWidth="1"/>
    <col min="13834" max="14080" width="12.7109375" style="586"/>
    <col min="14081" max="14081" width="5.140625" style="586" customWidth="1"/>
    <col min="14082" max="14082" width="16" style="586" customWidth="1"/>
    <col min="14083" max="14083" width="11.5703125" style="586" customWidth="1"/>
    <col min="14084" max="14084" width="19.7109375" style="586" customWidth="1"/>
    <col min="14085" max="14088" width="14.42578125" style="586" customWidth="1"/>
    <col min="14089" max="14089" width="5.28515625" style="586" customWidth="1"/>
    <col min="14090" max="14336" width="12.7109375" style="586"/>
    <col min="14337" max="14337" width="5.140625" style="586" customWidth="1"/>
    <col min="14338" max="14338" width="16" style="586" customWidth="1"/>
    <col min="14339" max="14339" width="11.5703125" style="586" customWidth="1"/>
    <col min="14340" max="14340" width="19.7109375" style="586" customWidth="1"/>
    <col min="14341" max="14344" width="14.42578125" style="586" customWidth="1"/>
    <col min="14345" max="14345" width="5.28515625" style="586" customWidth="1"/>
    <col min="14346" max="14592" width="12.7109375" style="586"/>
    <col min="14593" max="14593" width="5.140625" style="586" customWidth="1"/>
    <col min="14594" max="14594" width="16" style="586" customWidth="1"/>
    <col min="14595" max="14595" width="11.5703125" style="586" customWidth="1"/>
    <col min="14596" max="14596" width="19.7109375" style="586" customWidth="1"/>
    <col min="14597" max="14600" width="14.42578125" style="586" customWidth="1"/>
    <col min="14601" max="14601" width="5.28515625" style="586" customWidth="1"/>
    <col min="14602" max="14848" width="12.7109375" style="586"/>
    <col min="14849" max="14849" width="5.140625" style="586" customWidth="1"/>
    <col min="14850" max="14850" width="16" style="586" customWidth="1"/>
    <col min="14851" max="14851" width="11.5703125" style="586" customWidth="1"/>
    <col min="14852" max="14852" width="19.7109375" style="586" customWidth="1"/>
    <col min="14853" max="14856" width="14.42578125" style="586" customWidth="1"/>
    <col min="14857" max="14857" width="5.28515625" style="586" customWidth="1"/>
    <col min="14858" max="15104" width="12.7109375" style="586"/>
    <col min="15105" max="15105" width="5.140625" style="586" customWidth="1"/>
    <col min="15106" max="15106" width="16" style="586" customWidth="1"/>
    <col min="15107" max="15107" width="11.5703125" style="586" customWidth="1"/>
    <col min="15108" max="15108" width="19.7109375" style="586" customWidth="1"/>
    <col min="15109" max="15112" width="14.42578125" style="586" customWidth="1"/>
    <col min="15113" max="15113" width="5.28515625" style="586" customWidth="1"/>
    <col min="15114" max="15360" width="12.7109375" style="586"/>
    <col min="15361" max="15361" width="5.140625" style="586" customWidth="1"/>
    <col min="15362" max="15362" width="16" style="586" customWidth="1"/>
    <col min="15363" max="15363" width="11.5703125" style="586" customWidth="1"/>
    <col min="15364" max="15364" width="19.7109375" style="586" customWidth="1"/>
    <col min="15365" max="15368" width="14.42578125" style="586" customWidth="1"/>
    <col min="15369" max="15369" width="5.28515625" style="586" customWidth="1"/>
    <col min="15370" max="15616" width="12.7109375" style="586"/>
    <col min="15617" max="15617" width="5.140625" style="586" customWidth="1"/>
    <col min="15618" max="15618" width="16" style="586" customWidth="1"/>
    <col min="15619" max="15619" width="11.5703125" style="586" customWidth="1"/>
    <col min="15620" max="15620" width="19.7109375" style="586" customWidth="1"/>
    <col min="15621" max="15624" width="14.42578125" style="586" customWidth="1"/>
    <col min="15625" max="15625" width="5.28515625" style="586" customWidth="1"/>
    <col min="15626" max="15872" width="12.7109375" style="586"/>
    <col min="15873" max="15873" width="5.140625" style="586" customWidth="1"/>
    <col min="15874" max="15874" width="16" style="586" customWidth="1"/>
    <col min="15875" max="15875" width="11.5703125" style="586" customWidth="1"/>
    <col min="15876" max="15876" width="19.7109375" style="586" customWidth="1"/>
    <col min="15877" max="15880" width="14.42578125" style="586" customWidth="1"/>
    <col min="15881" max="15881" width="5.28515625" style="586" customWidth="1"/>
    <col min="15882" max="16128" width="12.7109375" style="586"/>
    <col min="16129" max="16129" width="5.140625" style="586" customWidth="1"/>
    <col min="16130" max="16130" width="16" style="586" customWidth="1"/>
    <col min="16131" max="16131" width="11.5703125" style="586" customWidth="1"/>
    <col min="16132" max="16132" width="19.7109375" style="586" customWidth="1"/>
    <col min="16133" max="16136" width="14.42578125" style="586" customWidth="1"/>
    <col min="16137" max="16137" width="5.28515625" style="586" customWidth="1"/>
    <col min="16138" max="16384" width="12.7109375" style="586"/>
  </cols>
  <sheetData>
    <row r="1" spans="1:244" s="582" customFormat="1" ht="36.75" customHeight="1" x14ac:dyDescent="0.2">
      <c r="B1" s="891" t="s">
        <v>78</v>
      </c>
      <c r="C1" s="891"/>
      <c r="D1" s="891"/>
      <c r="E1" s="891"/>
      <c r="F1" s="891"/>
      <c r="G1" s="891"/>
      <c r="H1" s="891"/>
      <c r="I1" s="583"/>
    </row>
    <row r="2" spans="1:244" s="582" customFormat="1" ht="21.75" customHeight="1" thickBot="1" x14ac:dyDescent="0.25">
      <c r="B2" s="584"/>
      <c r="C2" s="584"/>
      <c r="D2" s="584"/>
      <c r="E2" s="584"/>
      <c r="F2" s="584"/>
      <c r="G2" s="584"/>
      <c r="H2" s="584"/>
    </row>
    <row r="3" spans="1:244" ht="22.15" customHeight="1" thickTop="1" thickBot="1" x14ac:dyDescent="0.25">
      <c r="A3" s="582"/>
      <c r="B3" s="585"/>
      <c r="C3" s="585"/>
      <c r="D3" s="585"/>
      <c r="E3" s="1000">
        <v>2002</v>
      </c>
      <c r="F3" s="1001"/>
      <c r="G3" s="1001"/>
      <c r="H3" s="1002"/>
    </row>
    <row r="4" spans="1:244" ht="15.75" customHeight="1" thickTop="1" x14ac:dyDescent="0.2">
      <c r="A4" s="582"/>
      <c r="B4" s="1003" t="s">
        <v>32</v>
      </c>
      <c r="C4" s="1005" t="s">
        <v>33</v>
      </c>
      <c r="D4" s="1007" t="s">
        <v>34</v>
      </c>
      <c r="E4" s="1009" t="s">
        <v>35</v>
      </c>
      <c r="F4" s="1010"/>
      <c r="G4" s="1011" t="s">
        <v>36</v>
      </c>
      <c r="H4" s="1012"/>
    </row>
    <row r="5" spans="1:244" ht="89.25" customHeight="1" thickBot="1" x14ac:dyDescent="0.25">
      <c r="A5" s="582"/>
      <c r="B5" s="1004"/>
      <c r="C5" s="1006"/>
      <c r="D5" s="1008"/>
      <c r="E5" s="19" t="s">
        <v>50</v>
      </c>
      <c r="F5" s="17" t="s">
        <v>68</v>
      </c>
      <c r="G5" s="17" t="s">
        <v>39</v>
      </c>
      <c r="H5" s="512" t="s">
        <v>40</v>
      </c>
    </row>
    <row r="6" spans="1:244" ht="14.25" customHeight="1" thickTop="1" x14ac:dyDescent="0.2">
      <c r="A6" s="582"/>
      <c r="B6" s="993" t="s">
        <v>41</v>
      </c>
      <c r="C6" s="996" t="s">
        <v>42</v>
      </c>
      <c r="D6" s="587" t="s">
        <v>43</v>
      </c>
      <c r="E6" s="588">
        <v>211977.23991</v>
      </c>
      <c r="F6" s="589">
        <v>197416.77559999996</v>
      </c>
      <c r="G6" s="352"/>
      <c r="H6" s="590">
        <v>22052.2821</v>
      </c>
    </row>
    <row r="7" spans="1:244" x14ac:dyDescent="0.2">
      <c r="A7" s="582"/>
      <c r="B7" s="993"/>
      <c r="C7" s="996"/>
      <c r="D7" s="591" t="s">
        <v>44</v>
      </c>
      <c r="E7" s="592">
        <v>9.4817899999999984</v>
      </c>
      <c r="F7" s="593">
        <v>9.4817899999999984</v>
      </c>
      <c r="G7" s="358"/>
      <c r="H7" s="594">
        <v>0.38700000000000001</v>
      </c>
    </row>
    <row r="8" spans="1:244" s="596" customFormat="1" x14ac:dyDescent="0.2">
      <c r="A8" s="595"/>
      <c r="B8" s="993"/>
      <c r="C8" s="996"/>
      <c r="D8" s="591" t="s">
        <v>45</v>
      </c>
      <c r="E8" s="592">
        <v>129690.81752000001</v>
      </c>
      <c r="F8" s="593">
        <v>128322.44587000001</v>
      </c>
      <c r="G8" s="358"/>
      <c r="H8" s="594">
        <v>198450.15582000013</v>
      </c>
      <c r="I8" s="595"/>
    </row>
    <row r="9" spans="1:244" s="596" customFormat="1" x14ac:dyDescent="0.2">
      <c r="A9" s="595"/>
      <c r="B9" s="993"/>
      <c r="C9" s="996"/>
      <c r="D9" s="597" t="s">
        <v>79</v>
      </c>
      <c r="E9" s="598"/>
      <c r="F9" s="599"/>
      <c r="G9" s="364"/>
      <c r="H9" s="600"/>
      <c r="I9" s="453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</row>
    <row r="10" spans="1:244" s="596" customFormat="1" x14ac:dyDescent="0.2">
      <c r="A10" s="595"/>
      <c r="B10" s="993"/>
      <c r="C10" s="997"/>
      <c r="D10" s="283" t="s">
        <v>48</v>
      </c>
      <c r="E10" s="601">
        <v>341677.53922000004</v>
      </c>
      <c r="F10" s="602">
        <v>325748.70325999998</v>
      </c>
      <c r="G10" s="369"/>
      <c r="H10" s="603">
        <v>220502.82492000013</v>
      </c>
      <c r="I10" s="595"/>
    </row>
    <row r="11" spans="1:244" ht="13.15" customHeight="1" x14ac:dyDescent="0.2">
      <c r="A11" s="582"/>
      <c r="B11" s="993"/>
      <c r="C11" s="998" t="s">
        <v>49</v>
      </c>
      <c r="D11" s="604" t="s">
        <v>43</v>
      </c>
      <c r="E11" s="605">
        <v>14726.3025</v>
      </c>
      <c r="F11" s="606">
        <v>13010.266899999999</v>
      </c>
      <c r="G11" s="374"/>
      <c r="H11" s="607">
        <v>2222.5219999999999</v>
      </c>
      <c r="HC11" s="596"/>
      <c r="HD11" s="596"/>
      <c r="HE11" s="596"/>
      <c r="HF11" s="596"/>
      <c r="HG11" s="596"/>
      <c r="HH11" s="596"/>
      <c r="HI11" s="596"/>
      <c r="HJ11" s="596"/>
      <c r="HK11" s="596"/>
      <c r="HL11" s="596"/>
      <c r="HM11" s="596"/>
      <c r="HN11" s="596"/>
      <c r="HO11" s="596"/>
      <c r="HP11" s="596"/>
      <c r="HQ11" s="596"/>
      <c r="HR11" s="596"/>
      <c r="HS11" s="596"/>
      <c r="HT11" s="596"/>
      <c r="HU11" s="596"/>
      <c r="HV11" s="596"/>
      <c r="HW11" s="596"/>
      <c r="HX11" s="596"/>
      <c r="HY11" s="596"/>
      <c r="HZ11" s="596"/>
      <c r="IA11" s="596"/>
      <c r="IB11" s="596"/>
      <c r="IC11" s="596"/>
      <c r="ID11" s="596"/>
      <c r="IE11" s="596"/>
      <c r="IF11" s="596"/>
      <c r="IG11" s="596"/>
      <c r="IH11" s="596"/>
      <c r="II11" s="596"/>
      <c r="IJ11" s="596"/>
    </row>
    <row r="12" spans="1:244" x14ac:dyDescent="0.2">
      <c r="A12" s="582"/>
      <c r="B12" s="993"/>
      <c r="C12" s="996"/>
      <c r="D12" s="591" t="s">
        <v>44</v>
      </c>
      <c r="E12" s="592">
        <v>1370.5879</v>
      </c>
      <c r="F12" s="593">
        <v>1326.4878999999999</v>
      </c>
      <c r="G12" s="358"/>
      <c r="H12" s="594">
        <v>126.066</v>
      </c>
    </row>
    <row r="13" spans="1:244" x14ac:dyDescent="0.2">
      <c r="A13" s="582"/>
      <c r="B13" s="993"/>
      <c r="C13" s="996"/>
      <c r="D13" s="597" t="s">
        <v>45</v>
      </c>
      <c r="E13" s="598">
        <v>17557.577020000001</v>
      </c>
      <c r="F13" s="599">
        <v>17551.837019999999</v>
      </c>
      <c r="G13" s="364"/>
      <c r="H13" s="600">
        <v>1431.2721799999999</v>
      </c>
    </row>
    <row r="14" spans="1:244" x14ac:dyDescent="0.2">
      <c r="A14" s="582"/>
      <c r="B14" s="993"/>
      <c r="C14" s="997"/>
      <c r="D14" s="283" t="s">
        <v>48</v>
      </c>
      <c r="E14" s="608">
        <v>33654.467420000001</v>
      </c>
      <c r="F14" s="609">
        <v>31888.591819999998</v>
      </c>
      <c r="G14" s="378"/>
      <c r="H14" s="610">
        <v>3779.8601799999997</v>
      </c>
      <c r="I14" s="611"/>
      <c r="J14" s="612"/>
    </row>
    <row r="15" spans="1:244" x14ac:dyDescent="0.2">
      <c r="A15" s="582"/>
      <c r="B15" s="994"/>
      <c r="C15" s="998" t="s">
        <v>50</v>
      </c>
      <c r="D15" s="604" t="s">
        <v>43</v>
      </c>
      <c r="E15" s="613">
        <v>226703.54240999999</v>
      </c>
      <c r="F15" s="614">
        <v>210427.04249999998</v>
      </c>
      <c r="G15" s="384"/>
      <c r="H15" s="615">
        <v>24274.804100000001</v>
      </c>
      <c r="I15" s="611"/>
      <c r="J15" s="612"/>
    </row>
    <row r="16" spans="1:244" x14ac:dyDescent="0.2">
      <c r="A16" s="582"/>
      <c r="B16" s="994"/>
      <c r="C16" s="996"/>
      <c r="D16" s="591" t="s">
        <v>44</v>
      </c>
      <c r="E16" s="616">
        <v>1380.06969</v>
      </c>
      <c r="F16" s="617">
        <v>1335.9696899999999</v>
      </c>
      <c r="G16" s="388"/>
      <c r="H16" s="618">
        <v>126.453</v>
      </c>
      <c r="I16" s="611"/>
      <c r="J16" s="612"/>
    </row>
    <row r="17" spans="1:244" x14ac:dyDescent="0.2">
      <c r="A17" s="582"/>
      <c r="B17" s="994"/>
      <c r="C17" s="996"/>
      <c r="D17" s="619" t="s">
        <v>45</v>
      </c>
      <c r="E17" s="616">
        <v>147248.39454000001</v>
      </c>
      <c r="F17" s="617">
        <v>145874.28289</v>
      </c>
      <c r="G17" s="388"/>
      <c r="H17" s="618">
        <v>199881.42800000016</v>
      </c>
      <c r="I17" s="611"/>
      <c r="J17" s="612"/>
    </row>
    <row r="18" spans="1:244" s="596" customFormat="1" x14ac:dyDescent="0.2">
      <c r="A18" s="595"/>
      <c r="B18" s="994"/>
      <c r="C18" s="996"/>
      <c r="D18" s="620" t="s">
        <v>79</v>
      </c>
      <c r="E18" s="621"/>
      <c r="F18" s="622"/>
      <c r="G18" s="392"/>
      <c r="H18" s="623"/>
      <c r="I18" s="476"/>
      <c r="J18" s="42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</row>
    <row r="19" spans="1:244" x14ac:dyDescent="0.2">
      <c r="A19" s="582"/>
      <c r="B19" s="995"/>
      <c r="C19" s="997"/>
      <c r="D19" s="624" t="s">
        <v>48</v>
      </c>
      <c r="E19" s="625">
        <v>375332.00663999998</v>
      </c>
      <c r="F19" s="626">
        <v>357637.29508000001</v>
      </c>
      <c r="G19" s="398"/>
      <c r="H19" s="627">
        <v>224282.68510000015</v>
      </c>
      <c r="I19" s="611"/>
      <c r="J19" s="612"/>
    </row>
    <row r="20" spans="1:244" x14ac:dyDescent="0.2">
      <c r="A20" s="582"/>
      <c r="B20" s="999" t="s">
        <v>51</v>
      </c>
      <c r="C20" s="998" t="s">
        <v>52</v>
      </c>
      <c r="D20" s="628" t="s">
        <v>43</v>
      </c>
      <c r="E20" s="629">
        <v>90779.999469999995</v>
      </c>
      <c r="F20" s="630">
        <v>85782.115470000004</v>
      </c>
      <c r="G20" s="402"/>
      <c r="H20" s="631">
        <v>34866.043560000006</v>
      </c>
      <c r="I20" s="611"/>
      <c r="J20" s="612"/>
    </row>
    <row r="21" spans="1:244" x14ac:dyDescent="0.2">
      <c r="A21" s="582"/>
      <c r="B21" s="993"/>
      <c r="C21" s="996"/>
      <c r="D21" s="620" t="s">
        <v>44</v>
      </c>
      <c r="E21" s="632">
        <v>62</v>
      </c>
      <c r="F21" s="633">
        <v>14</v>
      </c>
      <c r="G21" s="406"/>
      <c r="H21" s="634">
        <v>1.04</v>
      </c>
      <c r="I21" s="611"/>
      <c r="J21" s="612"/>
    </row>
    <row r="22" spans="1:244" ht="13.5" thickBot="1" x14ac:dyDescent="0.25">
      <c r="A22" s="582"/>
      <c r="B22" s="993"/>
      <c r="C22" s="996"/>
      <c r="D22" s="635" t="s">
        <v>48</v>
      </c>
      <c r="E22" s="636">
        <v>90841.999469999995</v>
      </c>
      <c r="F22" s="637">
        <v>85796.115470000004</v>
      </c>
      <c r="G22" s="411"/>
      <c r="H22" s="638">
        <v>34867.083559999999</v>
      </c>
      <c r="I22" s="611"/>
      <c r="J22" s="612"/>
    </row>
    <row r="23" spans="1:244" ht="14.25" customHeight="1" thickTop="1" x14ac:dyDescent="0.2">
      <c r="A23" s="582"/>
      <c r="B23" s="986" t="s">
        <v>53</v>
      </c>
      <c r="C23" s="987"/>
      <c r="D23" s="639" t="s">
        <v>43</v>
      </c>
      <c r="E23" s="640">
        <v>317483.54187999998</v>
      </c>
      <c r="F23" s="641">
        <v>296209.15796999994</v>
      </c>
      <c r="G23" s="416"/>
      <c r="H23" s="642">
        <v>59140.847660000007</v>
      </c>
      <c r="I23" s="611"/>
      <c r="J23" s="612"/>
    </row>
    <row r="24" spans="1:244" x14ac:dyDescent="0.2">
      <c r="A24" s="582"/>
      <c r="B24" s="988"/>
      <c r="C24" s="989"/>
      <c r="D24" s="643" t="s">
        <v>44</v>
      </c>
      <c r="E24" s="616">
        <v>1442.06969</v>
      </c>
      <c r="F24" s="617">
        <v>1349.9696899999999</v>
      </c>
      <c r="G24" s="388"/>
      <c r="H24" s="618">
        <v>127.49299999999999</v>
      </c>
      <c r="I24" s="611"/>
      <c r="J24" s="612"/>
    </row>
    <row r="25" spans="1:244" x14ac:dyDescent="0.2">
      <c r="A25" s="582"/>
      <c r="B25" s="988"/>
      <c r="C25" s="990"/>
      <c r="D25" s="643" t="s">
        <v>45</v>
      </c>
      <c r="E25" s="616">
        <v>147248.39454000001</v>
      </c>
      <c r="F25" s="617">
        <v>145874.28289</v>
      </c>
      <c r="G25" s="388"/>
      <c r="H25" s="618">
        <v>199881.42800000016</v>
      </c>
      <c r="I25" s="611"/>
      <c r="J25" s="612"/>
    </row>
    <row r="26" spans="1:244" x14ac:dyDescent="0.2">
      <c r="A26" s="582"/>
      <c r="B26" s="988"/>
      <c r="C26" s="990"/>
      <c r="D26" s="644" t="s">
        <v>79</v>
      </c>
      <c r="E26" s="645"/>
      <c r="F26" s="646"/>
      <c r="G26" s="422"/>
      <c r="H26" s="647"/>
      <c r="I26" s="611"/>
      <c r="J26" s="612"/>
    </row>
    <row r="27" spans="1:244" ht="14.25" customHeight="1" thickBot="1" x14ac:dyDescent="0.25">
      <c r="A27" s="582"/>
      <c r="B27" s="991"/>
      <c r="C27" s="992"/>
      <c r="D27" s="648" t="s">
        <v>50</v>
      </c>
      <c r="E27" s="649">
        <v>466174.00611000002</v>
      </c>
      <c r="F27" s="650">
        <v>443433.41054999997</v>
      </c>
      <c r="G27" s="651"/>
      <c r="H27" s="652">
        <v>259149.76866000015</v>
      </c>
    </row>
    <row r="28" spans="1:244" s="582" customFormat="1" ht="21" customHeight="1" thickTop="1" x14ac:dyDescent="0.2">
      <c r="E28" s="653"/>
    </row>
    <row r="29" spans="1:244" s="582" customFormat="1" x14ac:dyDescent="0.2">
      <c r="B29" s="168" t="s">
        <v>73</v>
      </c>
      <c r="E29" s="595"/>
    </row>
    <row r="30" spans="1:244" s="582" customFormat="1" ht="15" customHeight="1" x14ac:dyDescent="0.2">
      <c r="B30" s="654" t="s">
        <v>55</v>
      </c>
      <c r="E30" s="595"/>
    </row>
    <row r="31" spans="1:244" x14ac:dyDescent="0.2">
      <c r="B31" s="655" t="s">
        <v>62</v>
      </c>
      <c r="E31" s="596"/>
    </row>
    <row r="32" spans="1:244" x14ac:dyDescent="0.2">
      <c r="B32" s="655" t="s">
        <v>57</v>
      </c>
      <c r="E32" s="596"/>
    </row>
    <row r="33" spans="2:5" x14ac:dyDescent="0.2">
      <c r="B33" s="655" t="s">
        <v>58</v>
      </c>
      <c r="E33" s="596"/>
    </row>
    <row r="34" spans="2:5" x14ac:dyDescent="0.2">
      <c r="B34" s="655" t="s">
        <v>59</v>
      </c>
      <c r="E34" s="596"/>
    </row>
    <row r="35" spans="2:5" x14ac:dyDescent="0.2">
      <c r="B35" s="655" t="s">
        <v>60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3:C27"/>
    <mergeCell ref="B6:B19"/>
    <mergeCell ref="C6:C10"/>
    <mergeCell ref="C11:C14"/>
    <mergeCell ref="C15:C19"/>
    <mergeCell ref="B20:B22"/>
    <mergeCell ref="C20:C22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0" width="5.28515625" style="104" customWidth="1"/>
    <col min="11" max="16384" width="11.42578125" style="104"/>
  </cols>
  <sheetData>
    <row r="1" spans="1:18" s="12" customFormat="1" ht="36.75" customHeight="1" x14ac:dyDescent="0.2">
      <c r="B1" s="855" t="s">
        <v>103</v>
      </c>
      <c r="C1" s="855"/>
      <c r="D1" s="855"/>
      <c r="E1" s="855"/>
      <c r="F1" s="855"/>
      <c r="G1" s="855"/>
      <c r="H1" s="855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  <c r="J2" s="101"/>
      <c r="K2" s="101"/>
      <c r="L2" s="101"/>
      <c r="M2" s="101"/>
      <c r="N2" s="101"/>
      <c r="O2" s="101"/>
      <c r="P2" s="101"/>
      <c r="Q2" s="101"/>
      <c r="R2" s="101"/>
    </row>
    <row r="3" spans="1:18" s="15" customFormat="1" ht="22.15" customHeight="1" thickTop="1" thickBot="1" x14ac:dyDescent="0.25">
      <c r="A3" s="101"/>
      <c r="B3" s="103"/>
      <c r="C3" s="103"/>
      <c r="D3" s="103"/>
      <c r="E3" s="856">
        <v>2022</v>
      </c>
      <c r="F3" s="857"/>
      <c r="G3" s="857"/>
      <c r="H3" s="858"/>
      <c r="J3" s="101"/>
      <c r="K3" s="101"/>
      <c r="L3" s="101"/>
      <c r="M3" s="101"/>
      <c r="N3" s="101"/>
      <c r="O3" s="101"/>
      <c r="P3" s="101"/>
      <c r="Q3" s="101"/>
      <c r="R3" s="101"/>
    </row>
    <row r="4" spans="1:18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18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  <c r="J5" s="107"/>
    </row>
    <row r="6" spans="1:18" ht="13.5" thickTop="1" x14ac:dyDescent="0.2">
      <c r="B6" s="848" t="s">
        <v>41</v>
      </c>
      <c r="C6" s="851" t="s">
        <v>42</v>
      </c>
      <c r="D6" s="20" t="s">
        <v>43</v>
      </c>
      <c r="E6" s="668">
        <v>540118.64</v>
      </c>
      <c r="F6" s="669">
        <v>540118.64</v>
      </c>
      <c r="G6" s="701">
        <v>0</v>
      </c>
      <c r="H6" s="702">
        <v>58401.53</v>
      </c>
      <c r="J6" s="108"/>
    </row>
    <row r="7" spans="1:18" ht="12.75" x14ac:dyDescent="0.2">
      <c r="B7" s="848"/>
      <c r="C7" s="851"/>
      <c r="D7" s="26" t="s">
        <v>44</v>
      </c>
      <c r="E7" s="668" t="s">
        <v>101</v>
      </c>
      <c r="F7" s="669" t="s">
        <v>101</v>
      </c>
      <c r="G7" s="703">
        <v>0</v>
      </c>
      <c r="H7" s="704" t="s">
        <v>101</v>
      </c>
    </row>
    <row r="8" spans="1:18" ht="12.75" x14ac:dyDescent="0.2">
      <c r="B8" s="848"/>
      <c r="C8" s="851"/>
      <c r="D8" s="26" t="s">
        <v>45</v>
      </c>
      <c r="E8" s="668">
        <v>163960.1</v>
      </c>
      <c r="F8" s="669">
        <v>163960.1</v>
      </c>
      <c r="G8" s="703">
        <v>0</v>
      </c>
      <c r="H8" s="704">
        <v>193896.95</v>
      </c>
    </row>
    <row r="9" spans="1:18" ht="12.75" x14ac:dyDescent="0.2">
      <c r="B9" s="848"/>
      <c r="C9" s="851"/>
      <c r="D9" s="32" t="s">
        <v>46</v>
      </c>
      <c r="E9" s="670" t="s">
        <v>101</v>
      </c>
      <c r="F9" s="671" t="s">
        <v>101</v>
      </c>
      <c r="G9" s="703">
        <v>0</v>
      </c>
      <c r="H9" s="705" t="s">
        <v>101</v>
      </c>
    </row>
    <row r="10" spans="1:18" ht="12.75" x14ac:dyDescent="0.2">
      <c r="B10" s="848"/>
      <c r="C10" s="851"/>
      <c r="D10" s="36" t="s">
        <v>47</v>
      </c>
      <c r="E10" s="672">
        <v>1734.42</v>
      </c>
      <c r="F10" s="673">
        <v>1734.42</v>
      </c>
      <c r="G10" s="686">
        <v>0</v>
      </c>
      <c r="H10" s="706">
        <v>13.95</v>
      </c>
    </row>
    <row r="11" spans="1:18" ht="12.75" x14ac:dyDescent="0.2">
      <c r="B11" s="848"/>
      <c r="C11" s="852"/>
      <c r="D11" s="109" t="s">
        <v>48</v>
      </c>
      <c r="E11" s="674">
        <v>705883.15</v>
      </c>
      <c r="F11" s="675">
        <v>705883.15</v>
      </c>
      <c r="G11" s="675">
        <v>0</v>
      </c>
      <c r="H11" s="707">
        <v>252315.50000000003</v>
      </c>
    </row>
    <row r="12" spans="1:18" ht="12.75" x14ac:dyDescent="0.2">
      <c r="B12" s="848"/>
      <c r="C12" s="853" t="s">
        <v>49</v>
      </c>
      <c r="D12" s="110" t="s">
        <v>43</v>
      </c>
      <c r="E12" s="676">
        <v>26056.39</v>
      </c>
      <c r="F12" s="677">
        <v>26056.39</v>
      </c>
      <c r="G12" s="708">
        <v>0</v>
      </c>
      <c r="H12" s="709">
        <v>2763.17</v>
      </c>
    </row>
    <row r="13" spans="1:18" ht="12.75" x14ac:dyDescent="0.2">
      <c r="B13" s="848"/>
      <c r="C13" s="851"/>
      <c r="D13" s="656" t="s">
        <v>44</v>
      </c>
      <c r="E13" s="678">
        <v>2612.02</v>
      </c>
      <c r="F13" s="679">
        <v>2612.02</v>
      </c>
      <c r="G13" s="679">
        <v>0</v>
      </c>
      <c r="H13" s="710">
        <v>374.15</v>
      </c>
    </row>
    <row r="14" spans="1:18" ht="12.75" x14ac:dyDescent="0.2">
      <c r="B14" s="848"/>
      <c r="C14" s="851"/>
      <c r="D14" s="656" t="s">
        <v>45</v>
      </c>
      <c r="E14" s="678">
        <v>6406.54</v>
      </c>
      <c r="F14" s="679">
        <v>6406.54</v>
      </c>
      <c r="G14" s="679">
        <v>0</v>
      </c>
      <c r="H14" s="710">
        <v>633.94000000000005</v>
      </c>
    </row>
    <row r="15" spans="1:18" ht="12.75" x14ac:dyDescent="0.2">
      <c r="B15" s="848"/>
      <c r="C15" s="851"/>
      <c r="D15" s="111" t="s">
        <v>46</v>
      </c>
      <c r="E15" s="680" t="s">
        <v>101</v>
      </c>
      <c r="F15" s="681" t="s">
        <v>101</v>
      </c>
      <c r="G15" s="669">
        <v>0</v>
      </c>
      <c r="H15" s="711" t="s">
        <v>101</v>
      </c>
    </row>
    <row r="16" spans="1:18" ht="12.75" x14ac:dyDescent="0.2">
      <c r="B16" s="848"/>
      <c r="C16" s="851"/>
      <c r="D16" s="112" t="s">
        <v>47</v>
      </c>
      <c r="E16" s="676" t="s">
        <v>101</v>
      </c>
      <c r="F16" s="682" t="s">
        <v>101</v>
      </c>
      <c r="G16" s="712">
        <v>0</v>
      </c>
      <c r="H16" s="706" t="s">
        <v>101</v>
      </c>
    </row>
    <row r="17" spans="2:10" ht="12.75" x14ac:dyDescent="0.2">
      <c r="B17" s="848"/>
      <c r="C17" s="852"/>
      <c r="D17" s="109" t="s">
        <v>48</v>
      </c>
      <c r="E17" s="674">
        <v>35074.949999999997</v>
      </c>
      <c r="F17" s="675">
        <v>35074.949999999997</v>
      </c>
      <c r="G17" s="675">
        <v>0</v>
      </c>
      <c r="H17" s="713">
        <v>3771.26</v>
      </c>
    </row>
    <row r="18" spans="2:10" ht="12.75" x14ac:dyDescent="0.2">
      <c r="B18" s="849"/>
      <c r="C18" s="853" t="s">
        <v>50</v>
      </c>
      <c r="D18" s="47" t="s">
        <v>43</v>
      </c>
      <c r="E18" s="676">
        <v>566175.03</v>
      </c>
      <c r="F18" s="683">
        <v>566175.03</v>
      </c>
      <c r="G18" s="683">
        <v>0</v>
      </c>
      <c r="H18" s="714">
        <v>61164.7</v>
      </c>
    </row>
    <row r="19" spans="2:10" ht="12.75" x14ac:dyDescent="0.2">
      <c r="B19" s="849"/>
      <c r="C19" s="851"/>
      <c r="D19" s="26" t="s">
        <v>44</v>
      </c>
      <c r="E19" s="680" t="s">
        <v>101</v>
      </c>
      <c r="F19" s="669" t="s">
        <v>101</v>
      </c>
      <c r="G19" s="669">
        <v>0</v>
      </c>
      <c r="H19" s="715" t="s">
        <v>101</v>
      </c>
    </row>
    <row r="20" spans="2:10" ht="12.75" x14ac:dyDescent="0.2">
      <c r="B20" s="849"/>
      <c r="C20" s="851"/>
      <c r="D20" s="26" t="s">
        <v>45</v>
      </c>
      <c r="E20" s="684">
        <v>170366.64</v>
      </c>
      <c r="F20" s="681">
        <v>170366.64</v>
      </c>
      <c r="G20" s="669">
        <v>0</v>
      </c>
      <c r="H20" s="715">
        <v>194530.89</v>
      </c>
    </row>
    <row r="21" spans="2:10" ht="12.75" x14ac:dyDescent="0.2">
      <c r="B21" s="849"/>
      <c r="C21" s="851"/>
      <c r="D21" s="32" t="s">
        <v>46</v>
      </c>
      <c r="E21" s="684" t="s">
        <v>101</v>
      </c>
      <c r="F21" s="685" t="s">
        <v>101</v>
      </c>
      <c r="G21" s="669">
        <v>0</v>
      </c>
      <c r="H21" s="716" t="s">
        <v>101</v>
      </c>
    </row>
    <row r="22" spans="2:10" ht="12.75" x14ac:dyDescent="0.2">
      <c r="B22" s="849"/>
      <c r="C22" s="851"/>
      <c r="D22" s="36" t="s">
        <v>47</v>
      </c>
      <c r="E22" s="680" t="s">
        <v>101</v>
      </c>
      <c r="F22" s="686" t="s">
        <v>101</v>
      </c>
      <c r="G22" s="686">
        <v>0</v>
      </c>
      <c r="H22" s="717" t="s">
        <v>101</v>
      </c>
    </row>
    <row r="23" spans="2:10" ht="12.75" x14ac:dyDescent="0.2">
      <c r="B23" s="850"/>
      <c r="C23" s="852"/>
      <c r="D23" s="65" t="s">
        <v>48</v>
      </c>
      <c r="E23" s="687">
        <v>736541.67</v>
      </c>
      <c r="F23" s="688">
        <v>736541.67</v>
      </c>
      <c r="G23" s="688">
        <v>0</v>
      </c>
      <c r="H23" s="718">
        <v>255695.59000000003</v>
      </c>
      <c r="J23" s="113"/>
    </row>
    <row r="24" spans="2:10" ht="12.75" x14ac:dyDescent="0.2">
      <c r="B24" s="854" t="s">
        <v>51</v>
      </c>
      <c r="C24" s="853" t="s">
        <v>52</v>
      </c>
      <c r="D24" s="47" t="s">
        <v>43</v>
      </c>
      <c r="E24" s="689">
        <v>67746.324580002009</v>
      </c>
      <c r="F24" s="689">
        <v>67152.479999999996</v>
      </c>
      <c r="G24" s="683">
        <v>1117.52</v>
      </c>
      <c r="H24" s="719">
        <v>16856.59</v>
      </c>
    </row>
    <row r="25" spans="2:10" ht="12.75" x14ac:dyDescent="0.2">
      <c r="B25" s="848"/>
      <c r="C25" s="851"/>
      <c r="D25" s="657" t="s">
        <v>44</v>
      </c>
      <c r="E25" s="684" t="s">
        <v>101</v>
      </c>
      <c r="F25" s="690" t="s">
        <v>101</v>
      </c>
      <c r="G25" s="669" t="s">
        <v>101</v>
      </c>
      <c r="H25" s="720" t="s">
        <v>101</v>
      </c>
    </row>
    <row r="26" spans="2:10" ht="12.75" x14ac:dyDescent="0.2">
      <c r="B26" s="848"/>
      <c r="C26" s="851"/>
      <c r="D26" s="26" t="s">
        <v>108</v>
      </c>
      <c r="E26" s="786" t="s">
        <v>101</v>
      </c>
      <c r="F26" s="787" t="s">
        <v>101</v>
      </c>
      <c r="G26" s="671" t="s">
        <v>101</v>
      </c>
      <c r="H26" s="823" t="s">
        <v>101</v>
      </c>
    </row>
    <row r="27" spans="2:10" ht="12.75" x14ac:dyDescent="0.2">
      <c r="B27" s="848"/>
      <c r="C27" s="851"/>
      <c r="D27" s="36" t="s">
        <v>47</v>
      </c>
      <c r="E27" s="691">
        <v>247.05</v>
      </c>
      <c r="F27" s="692">
        <v>247.05</v>
      </c>
      <c r="G27" s="721">
        <v>0</v>
      </c>
      <c r="H27" s="722">
        <v>1.82</v>
      </c>
    </row>
    <row r="28" spans="2:10" ht="13.5" thickBot="1" x14ac:dyDescent="0.25">
      <c r="B28" s="848"/>
      <c r="C28" s="851"/>
      <c r="D28" s="114" t="s">
        <v>48</v>
      </c>
      <c r="E28" s="693">
        <v>67993.374580002011</v>
      </c>
      <c r="F28" s="694">
        <v>67399.53</v>
      </c>
      <c r="G28" s="694">
        <v>1117.52</v>
      </c>
      <c r="H28" s="723">
        <v>16858.41</v>
      </c>
    </row>
    <row r="29" spans="2:10" ht="14.25" customHeight="1" thickTop="1" x14ac:dyDescent="0.2">
      <c r="B29" s="838" t="s">
        <v>53</v>
      </c>
      <c r="C29" s="839"/>
      <c r="D29" s="78" t="s">
        <v>43</v>
      </c>
      <c r="E29" s="695">
        <v>633327.51</v>
      </c>
      <c r="F29" s="696">
        <v>633327.51</v>
      </c>
      <c r="G29" s="696">
        <v>1117.52</v>
      </c>
      <c r="H29" s="724">
        <v>78021.289999999994</v>
      </c>
    </row>
    <row r="30" spans="2:10" ht="12.75" x14ac:dyDescent="0.2">
      <c r="B30" s="840"/>
      <c r="C30" s="841"/>
      <c r="D30" s="84" t="s">
        <v>44</v>
      </c>
      <c r="E30" s="670">
        <v>2965.2</v>
      </c>
      <c r="F30" s="669">
        <v>2965.2</v>
      </c>
      <c r="G30" s="669">
        <v>0</v>
      </c>
      <c r="H30" s="715">
        <v>398.21999999999997</v>
      </c>
    </row>
    <row r="31" spans="2:10" ht="12.75" x14ac:dyDescent="0.2">
      <c r="B31" s="840"/>
      <c r="C31" s="841"/>
      <c r="D31" s="84" t="s">
        <v>45</v>
      </c>
      <c r="E31" s="670">
        <v>170366.64</v>
      </c>
      <c r="F31" s="671">
        <v>170366.64</v>
      </c>
      <c r="G31" s="669">
        <v>0</v>
      </c>
      <c r="H31" s="715">
        <v>194530.89</v>
      </c>
    </row>
    <row r="32" spans="2:10" ht="12.75" x14ac:dyDescent="0.2">
      <c r="B32" s="840"/>
      <c r="C32" s="841"/>
      <c r="D32" s="115" t="s">
        <v>46</v>
      </c>
      <c r="E32" s="697" t="s">
        <v>101</v>
      </c>
      <c r="F32" s="698" t="s">
        <v>101</v>
      </c>
      <c r="G32" s="671">
        <v>0</v>
      </c>
      <c r="H32" s="725" t="s">
        <v>101</v>
      </c>
    </row>
    <row r="33" spans="1:18" ht="12.75" x14ac:dyDescent="0.2">
      <c r="B33" s="840"/>
      <c r="C33" s="841"/>
      <c r="D33" s="115" t="s">
        <v>108</v>
      </c>
      <c r="E33" s="824" t="s">
        <v>101</v>
      </c>
      <c r="F33" s="679" t="s">
        <v>101</v>
      </c>
      <c r="G33" s="681">
        <v>0</v>
      </c>
      <c r="H33" s="825" t="s">
        <v>101</v>
      </c>
    </row>
    <row r="34" spans="1:18" ht="12.75" x14ac:dyDescent="0.2">
      <c r="B34" s="840"/>
      <c r="C34" s="841"/>
      <c r="D34" s="117" t="s">
        <v>47</v>
      </c>
      <c r="E34" s="670">
        <v>2098.61</v>
      </c>
      <c r="F34" s="671">
        <v>2098.61</v>
      </c>
      <c r="G34" s="726">
        <v>0</v>
      </c>
      <c r="H34" s="727">
        <v>35.29</v>
      </c>
    </row>
    <row r="35" spans="1:18" ht="14.25" customHeight="1" thickBot="1" x14ac:dyDescent="0.25">
      <c r="B35" s="842"/>
      <c r="C35" s="843"/>
      <c r="D35" s="118" t="s">
        <v>50</v>
      </c>
      <c r="E35" s="119">
        <v>809351.80458000198</v>
      </c>
      <c r="F35" s="94">
        <v>808757.96</v>
      </c>
      <c r="G35" s="94">
        <v>1117.52</v>
      </c>
      <c r="H35" s="95">
        <v>272985.69</v>
      </c>
    </row>
    <row r="36" spans="1:18" ht="21" customHeight="1" thickTop="1" x14ac:dyDescent="0.2">
      <c r="B36" s="101"/>
      <c r="C36" s="101"/>
      <c r="D36" s="101"/>
      <c r="E36" s="101"/>
      <c r="F36" s="101"/>
      <c r="G36" s="101"/>
      <c r="H36" s="101"/>
    </row>
    <row r="37" spans="1:18" ht="12.75" x14ac:dyDescent="0.2">
      <c r="B37" s="120" t="s">
        <v>54</v>
      </c>
      <c r="C37" s="101"/>
      <c r="D37" s="101"/>
      <c r="E37" s="101"/>
      <c r="F37" s="121"/>
      <c r="G37" s="101"/>
      <c r="H37" s="101"/>
    </row>
    <row r="38" spans="1:18" s="98" customFormat="1" ht="15" customHeight="1" x14ac:dyDescent="0.2">
      <c r="A38" s="104"/>
      <c r="B38" s="122" t="s">
        <v>55</v>
      </c>
      <c r="C38" s="101"/>
      <c r="D38" s="101"/>
      <c r="E38" s="108"/>
      <c r="F38" s="121"/>
      <c r="G38" s="101"/>
      <c r="H38" s="101"/>
      <c r="J38" s="104"/>
      <c r="K38" s="104"/>
      <c r="L38" s="104"/>
      <c r="M38" s="104"/>
      <c r="N38" s="104"/>
      <c r="O38" s="104"/>
      <c r="P38" s="104"/>
      <c r="Q38" s="104"/>
      <c r="R38" s="104"/>
    </row>
    <row r="39" spans="1:18" s="98" customFormat="1" ht="12.75" x14ac:dyDescent="0.2">
      <c r="A39" s="104"/>
      <c r="B39" s="122" t="s">
        <v>62</v>
      </c>
      <c r="C39" s="101"/>
      <c r="D39" s="101"/>
      <c r="E39" s="101"/>
      <c r="F39" s="121"/>
      <c r="G39" s="101"/>
      <c r="H39" s="101"/>
      <c r="J39" s="104"/>
      <c r="K39" s="104"/>
      <c r="L39" s="104"/>
      <c r="M39" s="104"/>
      <c r="N39" s="104"/>
      <c r="O39" s="104"/>
      <c r="P39" s="104"/>
      <c r="Q39" s="104"/>
      <c r="R39" s="104"/>
    </row>
    <row r="40" spans="1:18" s="98" customFormat="1" ht="12.75" x14ac:dyDescent="0.2">
      <c r="A40" s="104"/>
      <c r="B40" s="122" t="s">
        <v>57</v>
      </c>
      <c r="C40" s="101"/>
      <c r="D40" s="101"/>
      <c r="E40" s="121"/>
      <c r="F40" s="121"/>
      <c r="G40" s="101"/>
      <c r="H40" s="101"/>
      <c r="J40" s="104"/>
      <c r="K40" s="104"/>
      <c r="L40" s="104"/>
      <c r="M40" s="104"/>
      <c r="N40" s="104"/>
      <c r="O40" s="104"/>
      <c r="P40" s="104"/>
      <c r="Q40" s="104"/>
      <c r="R40" s="104"/>
    </row>
    <row r="41" spans="1:18" s="98" customFormat="1" ht="12.75" x14ac:dyDescent="0.2">
      <c r="A41" s="104"/>
      <c r="B41" s="122" t="s">
        <v>58</v>
      </c>
      <c r="C41" s="101"/>
      <c r="D41" s="101"/>
      <c r="E41" s="101"/>
      <c r="F41" s="121"/>
      <c r="G41" s="101"/>
      <c r="H41" s="101"/>
      <c r="J41" s="104"/>
      <c r="K41" s="104"/>
      <c r="L41" s="104"/>
      <c r="M41" s="104"/>
      <c r="N41" s="104"/>
      <c r="O41" s="104"/>
      <c r="P41" s="104"/>
      <c r="Q41" s="104"/>
      <c r="R41" s="104"/>
    </row>
    <row r="42" spans="1:18" s="98" customFormat="1" ht="12.75" x14ac:dyDescent="0.2">
      <c r="A42" s="104"/>
      <c r="B42" s="122" t="s">
        <v>59</v>
      </c>
      <c r="C42" s="101"/>
      <c r="D42" s="101"/>
      <c r="E42" s="101"/>
      <c r="F42" s="101"/>
      <c r="G42" s="123"/>
      <c r="H42" s="101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1:18" s="98" customFormat="1" ht="12.75" x14ac:dyDescent="0.2">
      <c r="A43" s="104"/>
      <c r="B43" s="122" t="s">
        <v>60</v>
      </c>
      <c r="C43" s="101"/>
      <c r="D43" s="101"/>
      <c r="E43" s="101"/>
      <c r="F43" s="101"/>
      <c r="G43" s="124"/>
      <c r="H43" s="101"/>
      <c r="J43" s="104"/>
      <c r="K43" s="104"/>
      <c r="L43" s="104"/>
      <c r="M43" s="104"/>
      <c r="N43" s="104"/>
      <c r="O43" s="104"/>
      <c r="P43" s="104"/>
      <c r="Q43" s="104"/>
      <c r="R43" s="104"/>
    </row>
    <row r="44" spans="1:18" x14ac:dyDescent="0.2">
      <c r="B44" s="104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9:C35"/>
    <mergeCell ref="B6:B23"/>
    <mergeCell ref="C6:C11"/>
    <mergeCell ref="C12:C17"/>
    <mergeCell ref="C18:C23"/>
    <mergeCell ref="B24:B28"/>
    <mergeCell ref="C24:C28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Normal="100" zoomScaleSheetLayoutView="85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6384" width="11.42578125" style="104"/>
  </cols>
  <sheetData>
    <row r="1" spans="1:9" s="12" customFormat="1" ht="36.75" customHeight="1" x14ac:dyDescent="0.2">
      <c r="B1" s="855" t="s">
        <v>98</v>
      </c>
      <c r="C1" s="855"/>
      <c r="D1" s="855"/>
      <c r="E1" s="855"/>
      <c r="F1" s="855"/>
      <c r="G1" s="855"/>
      <c r="H1" s="855"/>
    </row>
    <row r="2" spans="1:9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</row>
    <row r="3" spans="1:9" s="15" customFormat="1" ht="22.15" customHeight="1" thickTop="1" thickBot="1" x14ac:dyDescent="0.25">
      <c r="A3" s="101"/>
      <c r="B3" s="103"/>
      <c r="C3" s="103"/>
      <c r="D3" s="103"/>
      <c r="E3" s="856">
        <v>2021</v>
      </c>
      <c r="F3" s="857"/>
      <c r="G3" s="857"/>
      <c r="H3" s="858"/>
    </row>
    <row r="4" spans="1:9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9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</row>
    <row r="6" spans="1:9" ht="13.5" thickTop="1" x14ac:dyDescent="0.2">
      <c r="B6" s="848" t="s">
        <v>41</v>
      </c>
      <c r="C6" s="851" t="s">
        <v>42</v>
      </c>
      <c r="D6" s="20" t="s">
        <v>43</v>
      </c>
      <c r="E6" s="668">
        <v>398383.91</v>
      </c>
      <c r="F6" s="669">
        <v>398383.91</v>
      </c>
      <c r="G6" s="701">
        <v>0</v>
      </c>
      <c r="H6" s="702">
        <v>48761.68</v>
      </c>
    </row>
    <row r="7" spans="1:9" ht="12.75" x14ac:dyDescent="0.2">
      <c r="B7" s="848"/>
      <c r="C7" s="851"/>
      <c r="D7" s="26" t="s">
        <v>44</v>
      </c>
      <c r="E7" s="668" t="s">
        <v>101</v>
      </c>
      <c r="F7" s="669" t="s">
        <v>101</v>
      </c>
      <c r="G7" s="703">
        <v>0</v>
      </c>
      <c r="H7" s="704" t="s">
        <v>101</v>
      </c>
    </row>
    <row r="8" spans="1:9" ht="12.75" x14ac:dyDescent="0.2">
      <c r="B8" s="848"/>
      <c r="C8" s="851"/>
      <c r="D8" s="26" t="s">
        <v>45</v>
      </c>
      <c r="E8" s="668">
        <v>145411.09</v>
      </c>
      <c r="F8" s="669">
        <v>145411.09</v>
      </c>
      <c r="G8" s="703">
        <v>0</v>
      </c>
      <c r="H8" s="704">
        <v>205014.98</v>
      </c>
    </row>
    <row r="9" spans="1:9" ht="12.75" x14ac:dyDescent="0.2">
      <c r="B9" s="848"/>
      <c r="C9" s="851"/>
      <c r="D9" s="32" t="s">
        <v>46</v>
      </c>
      <c r="E9" s="670" t="s">
        <v>101</v>
      </c>
      <c r="F9" s="671" t="s">
        <v>101</v>
      </c>
      <c r="G9" s="703">
        <v>0</v>
      </c>
      <c r="H9" s="705" t="s">
        <v>101</v>
      </c>
    </row>
    <row r="10" spans="1:9" ht="12.75" x14ac:dyDescent="0.2">
      <c r="B10" s="848"/>
      <c r="C10" s="851"/>
      <c r="D10" s="36" t="s">
        <v>47</v>
      </c>
      <c r="E10" s="672">
        <v>1181.54</v>
      </c>
      <c r="F10" s="673">
        <v>1181.54</v>
      </c>
      <c r="G10" s="686">
        <v>0</v>
      </c>
      <c r="H10" s="706">
        <v>4.63</v>
      </c>
    </row>
    <row r="11" spans="1:9" ht="12.75" x14ac:dyDescent="0.2">
      <c r="B11" s="848"/>
      <c r="C11" s="852"/>
      <c r="D11" s="109" t="s">
        <v>48</v>
      </c>
      <c r="E11" s="674">
        <v>545020.81000000006</v>
      </c>
      <c r="F11" s="675">
        <v>545020.81000000006</v>
      </c>
      <c r="G11" s="675">
        <v>0</v>
      </c>
      <c r="H11" s="707">
        <v>253783.80000000002</v>
      </c>
    </row>
    <row r="12" spans="1:9" ht="12.75" x14ac:dyDescent="0.2">
      <c r="B12" s="848"/>
      <c r="C12" s="853" t="s">
        <v>49</v>
      </c>
      <c r="D12" s="110" t="s">
        <v>43</v>
      </c>
      <c r="E12" s="676">
        <v>25937.68</v>
      </c>
      <c r="F12" s="677">
        <v>25937.68</v>
      </c>
      <c r="G12" s="708">
        <v>0</v>
      </c>
      <c r="H12" s="709">
        <v>2990.45</v>
      </c>
    </row>
    <row r="13" spans="1:9" ht="12.75" x14ac:dyDescent="0.2">
      <c r="B13" s="848"/>
      <c r="C13" s="851"/>
      <c r="D13" s="656" t="s">
        <v>44</v>
      </c>
      <c r="E13" s="678">
        <v>1270.3699999999999</v>
      </c>
      <c r="F13" s="679">
        <v>1270.3699999999999</v>
      </c>
      <c r="G13" s="679">
        <v>0</v>
      </c>
      <c r="H13" s="710">
        <v>228.19</v>
      </c>
    </row>
    <row r="14" spans="1:9" ht="12.75" x14ac:dyDescent="0.2">
      <c r="B14" s="848"/>
      <c r="C14" s="851"/>
      <c r="D14" s="656" t="s">
        <v>45</v>
      </c>
      <c r="E14" s="678">
        <v>13512.98</v>
      </c>
      <c r="F14" s="679">
        <v>13512.98</v>
      </c>
      <c r="G14" s="679">
        <v>0</v>
      </c>
      <c r="H14" s="710">
        <v>1353.32</v>
      </c>
    </row>
    <row r="15" spans="1:9" ht="12.75" x14ac:dyDescent="0.2">
      <c r="B15" s="848"/>
      <c r="C15" s="851"/>
      <c r="D15" s="111" t="s">
        <v>46</v>
      </c>
      <c r="E15" s="680" t="s">
        <v>101</v>
      </c>
      <c r="F15" s="681" t="s">
        <v>101</v>
      </c>
      <c r="G15" s="669">
        <v>0</v>
      </c>
      <c r="H15" s="711" t="s">
        <v>101</v>
      </c>
    </row>
    <row r="16" spans="1:9" ht="12.75" x14ac:dyDescent="0.2">
      <c r="B16" s="848"/>
      <c r="C16" s="851"/>
      <c r="D16" s="112" t="s">
        <v>47</v>
      </c>
      <c r="E16" s="676" t="s">
        <v>101</v>
      </c>
      <c r="F16" s="682" t="s">
        <v>101</v>
      </c>
      <c r="G16" s="712">
        <v>0</v>
      </c>
      <c r="H16" s="706" t="s">
        <v>101</v>
      </c>
    </row>
    <row r="17" spans="2:8" ht="12.75" x14ac:dyDescent="0.2">
      <c r="B17" s="848"/>
      <c r="C17" s="852"/>
      <c r="D17" s="109" t="s">
        <v>48</v>
      </c>
      <c r="E17" s="674">
        <v>40788.22</v>
      </c>
      <c r="F17" s="675">
        <v>40788.22</v>
      </c>
      <c r="G17" s="675">
        <v>0</v>
      </c>
      <c r="H17" s="713">
        <v>4580.49</v>
      </c>
    </row>
    <row r="18" spans="2:8" ht="12.75" x14ac:dyDescent="0.2">
      <c r="B18" s="849"/>
      <c r="C18" s="853" t="s">
        <v>50</v>
      </c>
      <c r="D18" s="47" t="s">
        <v>43</v>
      </c>
      <c r="E18" s="676">
        <v>424321.58999999997</v>
      </c>
      <c r="F18" s="683">
        <v>424321.58999999997</v>
      </c>
      <c r="G18" s="683">
        <v>0</v>
      </c>
      <c r="H18" s="714">
        <v>51752.13</v>
      </c>
    </row>
    <row r="19" spans="2:8" ht="12.75" x14ac:dyDescent="0.2">
      <c r="B19" s="849"/>
      <c r="C19" s="851"/>
      <c r="D19" s="26" t="s">
        <v>44</v>
      </c>
      <c r="E19" s="680" t="s">
        <v>101</v>
      </c>
      <c r="F19" s="669" t="s">
        <v>101</v>
      </c>
      <c r="G19" s="669">
        <v>0</v>
      </c>
      <c r="H19" s="715" t="s">
        <v>101</v>
      </c>
    </row>
    <row r="20" spans="2:8" ht="12.75" x14ac:dyDescent="0.2">
      <c r="B20" s="849"/>
      <c r="C20" s="851"/>
      <c r="D20" s="26" t="s">
        <v>45</v>
      </c>
      <c r="E20" s="684">
        <v>158924.07</v>
      </c>
      <c r="F20" s="681">
        <v>158924.07</v>
      </c>
      <c r="G20" s="669">
        <v>0</v>
      </c>
      <c r="H20" s="715">
        <v>206368.30000000002</v>
      </c>
    </row>
    <row r="21" spans="2:8" ht="12.75" x14ac:dyDescent="0.2">
      <c r="B21" s="849"/>
      <c r="C21" s="851"/>
      <c r="D21" s="32" t="s">
        <v>46</v>
      </c>
      <c r="E21" s="684" t="s">
        <v>101</v>
      </c>
      <c r="F21" s="685" t="s">
        <v>101</v>
      </c>
      <c r="G21" s="669">
        <v>0</v>
      </c>
      <c r="H21" s="716" t="s">
        <v>101</v>
      </c>
    </row>
    <row r="22" spans="2:8" ht="12.75" x14ac:dyDescent="0.2">
      <c r="B22" s="849"/>
      <c r="C22" s="851"/>
      <c r="D22" s="36" t="s">
        <v>47</v>
      </c>
      <c r="E22" s="680" t="s">
        <v>101</v>
      </c>
      <c r="F22" s="686" t="s">
        <v>101</v>
      </c>
      <c r="G22" s="686">
        <v>0</v>
      </c>
      <c r="H22" s="717" t="s">
        <v>101</v>
      </c>
    </row>
    <row r="23" spans="2:8" ht="12.75" x14ac:dyDescent="0.2">
      <c r="B23" s="850"/>
      <c r="C23" s="852"/>
      <c r="D23" s="65" t="s">
        <v>48</v>
      </c>
      <c r="E23" s="687">
        <v>585809.03</v>
      </c>
      <c r="F23" s="688">
        <v>585809.03</v>
      </c>
      <c r="G23" s="688">
        <v>0</v>
      </c>
      <c r="H23" s="718">
        <v>258364.28999999998</v>
      </c>
    </row>
    <row r="24" spans="2:8" ht="12.75" x14ac:dyDescent="0.2">
      <c r="B24" s="854" t="s">
        <v>51</v>
      </c>
      <c r="C24" s="853" t="s">
        <v>52</v>
      </c>
      <c r="D24" s="47" t="s">
        <v>43</v>
      </c>
      <c r="E24" s="689">
        <v>66897.180580000015</v>
      </c>
      <c r="F24" s="689">
        <v>66252.44</v>
      </c>
      <c r="G24" s="683">
        <v>812.37</v>
      </c>
      <c r="H24" s="719">
        <v>18536.3</v>
      </c>
    </row>
    <row r="25" spans="2:8" ht="12.75" x14ac:dyDescent="0.2">
      <c r="B25" s="848"/>
      <c r="C25" s="851"/>
      <c r="D25" s="657" t="s">
        <v>44</v>
      </c>
      <c r="E25" s="684" t="s">
        <v>101</v>
      </c>
      <c r="F25" s="690" t="s">
        <v>101</v>
      </c>
      <c r="G25" s="669">
        <v>0</v>
      </c>
      <c r="H25" s="720" t="s">
        <v>101</v>
      </c>
    </row>
    <row r="26" spans="2:8" ht="12.75" x14ac:dyDescent="0.2">
      <c r="B26" s="848"/>
      <c r="C26" s="851"/>
      <c r="D26" s="26" t="s">
        <v>108</v>
      </c>
      <c r="E26" s="786" t="s">
        <v>101</v>
      </c>
      <c r="F26" s="787" t="s">
        <v>101</v>
      </c>
      <c r="G26" s="671" t="s">
        <v>101</v>
      </c>
      <c r="H26" s="823" t="s">
        <v>101</v>
      </c>
    </row>
    <row r="27" spans="2:8" ht="12.75" x14ac:dyDescent="0.2">
      <c r="B27" s="848"/>
      <c r="C27" s="851"/>
      <c r="D27" s="36" t="s">
        <v>47</v>
      </c>
      <c r="E27" s="691">
        <v>283.83</v>
      </c>
      <c r="F27" s="692">
        <v>283.83</v>
      </c>
      <c r="G27" s="721">
        <v>0</v>
      </c>
      <c r="H27" s="722">
        <v>2.46</v>
      </c>
    </row>
    <row r="28" spans="2:8" ht="13.5" thickBot="1" x14ac:dyDescent="0.25">
      <c r="B28" s="848"/>
      <c r="C28" s="851"/>
      <c r="D28" s="114" t="s">
        <v>48</v>
      </c>
      <c r="E28" s="693">
        <v>67363.130580000012</v>
      </c>
      <c r="F28" s="694">
        <v>66718.39</v>
      </c>
      <c r="G28" s="694">
        <v>812.37</v>
      </c>
      <c r="H28" s="723">
        <v>18549.759999999998</v>
      </c>
    </row>
    <row r="29" spans="2:8" ht="14.25" customHeight="1" thickTop="1" x14ac:dyDescent="0.2">
      <c r="B29" s="838" t="s">
        <v>53</v>
      </c>
      <c r="C29" s="839"/>
      <c r="D29" s="78" t="s">
        <v>43</v>
      </c>
      <c r="E29" s="695">
        <v>491218.77058000001</v>
      </c>
      <c r="F29" s="696">
        <v>490574.02999999997</v>
      </c>
      <c r="G29" s="696">
        <v>812.37</v>
      </c>
      <c r="H29" s="724">
        <v>70288.429999999993</v>
      </c>
    </row>
    <row r="30" spans="2:8" ht="12.75" x14ac:dyDescent="0.2">
      <c r="B30" s="840"/>
      <c r="C30" s="841"/>
      <c r="D30" s="84" t="s">
        <v>44</v>
      </c>
      <c r="E30" s="670">
        <v>1496.7599999999998</v>
      </c>
      <c r="F30" s="669">
        <v>1496.7599999999998</v>
      </c>
      <c r="G30" s="669">
        <v>0</v>
      </c>
      <c r="H30" s="715">
        <v>241.7</v>
      </c>
    </row>
    <row r="31" spans="2:8" ht="12.75" x14ac:dyDescent="0.2">
      <c r="B31" s="840"/>
      <c r="C31" s="841"/>
      <c r="D31" s="84" t="s">
        <v>45</v>
      </c>
      <c r="E31" s="670">
        <v>158924.07</v>
      </c>
      <c r="F31" s="671">
        <v>158924.07</v>
      </c>
      <c r="G31" s="669">
        <v>0</v>
      </c>
      <c r="H31" s="715">
        <v>206368.30000000002</v>
      </c>
    </row>
    <row r="32" spans="2:8" ht="12.75" x14ac:dyDescent="0.2">
      <c r="B32" s="840"/>
      <c r="C32" s="841"/>
      <c r="D32" s="115" t="s">
        <v>46</v>
      </c>
      <c r="E32" s="697" t="s">
        <v>101</v>
      </c>
      <c r="F32" s="698" t="s">
        <v>101</v>
      </c>
      <c r="G32" s="671">
        <v>0</v>
      </c>
      <c r="H32" s="725" t="s">
        <v>101</v>
      </c>
    </row>
    <row r="33" spans="1:8" ht="12.75" x14ac:dyDescent="0.2">
      <c r="B33" s="840"/>
      <c r="C33" s="841"/>
      <c r="D33" s="115" t="s">
        <v>108</v>
      </c>
      <c r="E33" s="824" t="s">
        <v>101</v>
      </c>
      <c r="F33" s="679" t="s">
        <v>101</v>
      </c>
      <c r="G33" s="681">
        <v>0</v>
      </c>
      <c r="H33" s="825" t="s">
        <v>101</v>
      </c>
    </row>
    <row r="34" spans="1:8" ht="12.75" x14ac:dyDescent="0.2">
      <c r="B34" s="840"/>
      <c r="C34" s="841"/>
      <c r="D34" s="117" t="s">
        <v>47</v>
      </c>
      <c r="E34" s="670" t="s">
        <v>101</v>
      </c>
      <c r="F34" s="671" t="s">
        <v>101</v>
      </c>
      <c r="G34" s="726">
        <v>0</v>
      </c>
      <c r="H34" s="727" t="s">
        <v>101</v>
      </c>
    </row>
    <row r="35" spans="1:8" ht="14.25" customHeight="1" thickBot="1" x14ac:dyDescent="0.25">
      <c r="B35" s="842"/>
      <c r="C35" s="843"/>
      <c r="D35" s="118" t="s">
        <v>50</v>
      </c>
      <c r="E35" s="119">
        <v>653172.16058000014</v>
      </c>
      <c r="F35" s="94">
        <v>652527.42000000004</v>
      </c>
      <c r="G35" s="94">
        <v>812.37</v>
      </c>
      <c r="H35" s="95">
        <v>276914.05</v>
      </c>
    </row>
    <row r="36" spans="1:8" ht="21" customHeight="1" thickTop="1" x14ac:dyDescent="0.2">
      <c r="B36" s="101"/>
      <c r="C36" s="101"/>
      <c r="D36" s="101"/>
      <c r="E36" s="101"/>
      <c r="F36" s="101"/>
      <c r="G36" s="101"/>
      <c r="H36" s="101"/>
    </row>
    <row r="37" spans="1:8" ht="12.75" x14ac:dyDescent="0.2">
      <c r="B37" s="120" t="s">
        <v>54</v>
      </c>
      <c r="C37" s="101"/>
      <c r="D37" s="101"/>
      <c r="E37" s="101"/>
      <c r="F37" s="121"/>
      <c r="G37" s="101"/>
      <c r="H37" s="101"/>
    </row>
    <row r="38" spans="1:8" s="98" customFormat="1" ht="15" customHeight="1" x14ac:dyDescent="0.2">
      <c r="A38" s="104"/>
      <c r="B38" s="122" t="s">
        <v>55</v>
      </c>
      <c r="C38" s="101"/>
      <c r="D38" s="101"/>
      <c r="E38" s="108"/>
      <c r="F38" s="121"/>
      <c r="G38" s="101"/>
      <c r="H38" s="101"/>
    </row>
    <row r="39" spans="1:8" s="98" customFormat="1" ht="12.75" x14ac:dyDescent="0.2">
      <c r="A39" s="104"/>
      <c r="B39" s="122" t="s">
        <v>62</v>
      </c>
      <c r="C39" s="101"/>
      <c r="D39" s="101"/>
      <c r="E39" s="101"/>
      <c r="F39" s="121"/>
      <c r="G39" s="101"/>
      <c r="H39" s="101"/>
    </row>
    <row r="40" spans="1:8" s="98" customFormat="1" ht="12.75" x14ac:dyDescent="0.2">
      <c r="A40" s="104"/>
      <c r="B40" s="122" t="s">
        <v>57</v>
      </c>
      <c r="C40" s="101"/>
      <c r="D40" s="101"/>
      <c r="E40" s="121"/>
      <c r="F40" s="121"/>
      <c r="G40" s="101"/>
      <c r="H40" s="101"/>
    </row>
    <row r="41" spans="1:8" s="98" customFormat="1" ht="12.75" x14ac:dyDescent="0.2">
      <c r="A41" s="104"/>
      <c r="B41" s="122" t="s">
        <v>58</v>
      </c>
      <c r="C41" s="101"/>
      <c r="D41" s="101"/>
      <c r="E41" s="101"/>
      <c r="F41" s="121"/>
      <c r="G41" s="101"/>
      <c r="H41" s="101"/>
    </row>
    <row r="42" spans="1:8" s="98" customFormat="1" ht="12.75" x14ac:dyDescent="0.2">
      <c r="A42" s="104"/>
      <c r="B42" s="122" t="s">
        <v>59</v>
      </c>
      <c r="C42" s="101"/>
      <c r="D42" s="101"/>
      <c r="E42" s="101"/>
      <c r="F42" s="101"/>
      <c r="G42" s="123"/>
      <c r="H42" s="101"/>
    </row>
    <row r="43" spans="1:8" s="98" customFormat="1" ht="12.75" x14ac:dyDescent="0.2">
      <c r="A43" s="104"/>
      <c r="B43" s="122" t="s">
        <v>60</v>
      </c>
      <c r="C43" s="101"/>
      <c r="D43" s="101"/>
      <c r="E43" s="101"/>
      <c r="F43" s="101"/>
      <c r="G43" s="124"/>
      <c r="H43" s="101"/>
    </row>
    <row r="44" spans="1:8" x14ac:dyDescent="0.2">
      <c r="B44" s="104" t="s">
        <v>102</v>
      </c>
    </row>
  </sheetData>
  <mergeCells count="14">
    <mergeCell ref="B29:C35"/>
    <mergeCell ref="B6:B23"/>
    <mergeCell ref="C6:C11"/>
    <mergeCell ref="C12:C17"/>
    <mergeCell ref="C18:C23"/>
    <mergeCell ref="B24:B28"/>
    <mergeCell ref="C24:C28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  <colBreaks count="1" manualBreakCount="1">
    <brk id="9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Normal="100" zoomScaleSheetLayoutView="55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6384" width="11.42578125" style="104"/>
  </cols>
  <sheetData>
    <row r="1" spans="1:9" s="12" customFormat="1" ht="36.75" customHeight="1" x14ac:dyDescent="0.2">
      <c r="B1" s="855" t="s">
        <v>95</v>
      </c>
      <c r="C1" s="855"/>
      <c r="D1" s="855"/>
      <c r="E1" s="855"/>
      <c r="F1" s="855"/>
      <c r="G1" s="855"/>
      <c r="H1" s="855"/>
    </row>
    <row r="2" spans="1:9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</row>
    <row r="3" spans="1:9" s="15" customFormat="1" ht="22.15" customHeight="1" thickTop="1" thickBot="1" x14ac:dyDescent="0.25">
      <c r="A3" s="101"/>
      <c r="B3" s="103"/>
      <c r="C3" s="103"/>
      <c r="D3" s="103"/>
      <c r="E3" s="856">
        <v>2020</v>
      </c>
      <c r="F3" s="857"/>
      <c r="G3" s="857"/>
      <c r="H3" s="858"/>
    </row>
    <row r="4" spans="1:9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9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</row>
    <row r="6" spans="1:9" ht="13.5" thickTop="1" x14ac:dyDescent="0.2">
      <c r="B6" s="848" t="s">
        <v>41</v>
      </c>
      <c r="C6" s="851" t="s">
        <v>42</v>
      </c>
      <c r="D6" s="20" t="s">
        <v>43</v>
      </c>
      <c r="E6" s="668">
        <v>359888.96072999999</v>
      </c>
      <c r="F6" s="669">
        <v>359888.96072999999</v>
      </c>
      <c r="G6" s="701">
        <v>0</v>
      </c>
      <c r="H6" s="702">
        <v>47015.441590000002</v>
      </c>
    </row>
    <row r="7" spans="1:9" ht="12.75" x14ac:dyDescent="0.2">
      <c r="B7" s="848"/>
      <c r="C7" s="851"/>
      <c r="D7" s="26" t="s">
        <v>44</v>
      </c>
      <c r="E7" s="668" t="s">
        <v>101</v>
      </c>
      <c r="F7" s="669" t="s">
        <v>101</v>
      </c>
      <c r="G7" s="703">
        <v>0</v>
      </c>
      <c r="H7" s="704" t="s">
        <v>101</v>
      </c>
    </row>
    <row r="8" spans="1:9" ht="12.75" x14ac:dyDescent="0.2">
      <c r="B8" s="848"/>
      <c r="C8" s="851"/>
      <c r="D8" s="26" t="s">
        <v>45</v>
      </c>
      <c r="E8" s="668">
        <v>112942.41459</v>
      </c>
      <c r="F8" s="669">
        <v>112942.41459</v>
      </c>
      <c r="G8" s="703">
        <v>0</v>
      </c>
      <c r="H8" s="704">
        <v>205854.21815</v>
      </c>
    </row>
    <row r="9" spans="1:9" ht="12.75" x14ac:dyDescent="0.2">
      <c r="B9" s="848"/>
      <c r="C9" s="851"/>
      <c r="D9" s="32" t="s">
        <v>46</v>
      </c>
      <c r="E9" s="670" t="s">
        <v>101</v>
      </c>
      <c r="F9" s="671" t="s">
        <v>101</v>
      </c>
      <c r="G9" s="703">
        <v>0</v>
      </c>
      <c r="H9" s="705" t="s">
        <v>101</v>
      </c>
    </row>
    <row r="10" spans="1:9" ht="12.75" x14ac:dyDescent="0.2">
      <c r="B10" s="848"/>
      <c r="C10" s="851"/>
      <c r="D10" s="36" t="s">
        <v>47</v>
      </c>
      <c r="E10" s="672">
        <v>1493.03919</v>
      </c>
      <c r="F10" s="673">
        <v>1493.03919</v>
      </c>
      <c r="G10" s="686">
        <v>0</v>
      </c>
      <c r="H10" s="706">
        <v>4.7335000000000003</v>
      </c>
    </row>
    <row r="11" spans="1:9" ht="12.75" x14ac:dyDescent="0.2">
      <c r="B11" s="848"/>
      <c r="C11" s="852"/>
      <c r="D11" s="109" t="s">
        <v>48</v>
      </c>
      <c r="E11" s="674">
        <v>474349.07409999997</v>
      </c>
      <c r="F11" s="675">
        <v>474349.07409999997</v>
      </c>
      <c r="G11" s="675">
        <v>0</v>
      </c>
      <c r="H11" s="707">
        <v>252875.54324</v>
      </c>
    </row>
    <row r="12" spans="1:9" ht="12.75" x14ac:dyDescent="0.2">
      <c r="B12" s="848"/>
      <c r="C12" s="853" t="s">
        <v>49</v>
      </c>
      <c r="D12" s="110" t="s">
        <v>43</v>
      </c>
      <c r="E12" s="676">
        <v>22017.918180000001</v>
      </c>
      <c r="F12" s="677">
        <v>22017.918180000001</v>
      </c>
      <c r="G12" s="708">
        <v>0</v>
      </c>
      <c r="H12" s="709">
        <v>2523.1929</v>
      </c>
    </row>
    <row r="13" spans="1:9" ht="12.75" x14ac:dyDescent="0.2">
      <c r="B13" s="848"/>
      <c r="C13" s="851"/>
      <c r="D13" s="656" t="s">
        <v>44</v>
      </c>
      <c r="E13" s="678">
        <v>1378.7699299999999</v>
      </c>
      <c r="F13" s="679">
        <v>1378.7699299999999</v>
      </c>
      <c r="G13" s="679">
        <v>0</v>
      </c>
      <c r="H13" s="710">
        <v>265.98140000000001</v>
      </c>
    </row>
    <row r="14" spans="1:9" ht="12.75" x14ac:dyDescent="0.2">
      <c r="B14" s="848"/>
      <c r="C14" s="851"/>
      <c r="D14" s="656" t="s">
        <v>45</v>
      </c>
      <c r="E14" s="678">
        <v>9177.3829499999993</v>
      </c>
      <c r="F14" s="679">
        <v>9177.3829499999993</v>
      </c>
      <c r="G14" s="679">
        <v>0</v>
      </c>
      <c r="H14" s="710">
        <v>900.67948000000001</v>
      </c>
    </row>
    <row r="15" spans="1:9" ht="12.75" x14ac:dyDescent="0.2">
      <c r="B15" s="848"/>
      <c r="C15" s="851"/>
      <c r="D15" s="111" t="s">
        <v>46</v>
      </c>
      <c r="E15" s="680" t="s">
        <v>101</v>
      </c>
      <c r="F15" s="681" t="s">
        <v>101</v>
      </c>
      <c r="G15" s="669">
        <v>0</v>
      </c>
      <c r="H15" s="711" t="s">
        <v>101</v>
      </c>
    </row>
    <row r="16" spans="1:9" ht="12.75" x14ac:dyDescent="0.2">
      <c r="B16" s="848"/>
      <c r="C16" s="851"/>
      <c r="D16" s="112" t="s">
        <v>47</v>
      </c>
      <c r="E16" s="676" t="s">
        <v>101</v>
      </c>
      <c r="F16" s="682" t="s">
        <v>101</v>
      </c>
      <c r="G16" s="712">
        <v>0</v>
      </c>
      <c r="H16" s="706" t="s">
        <v>101</v>
      </c>
    </row>
    <row r="17" spans="2:8" ht="12.75" x14ac:dyDescent="0.2">
      <c r="B17" s="848"/>
      <c r="C17" s="852"/>
      <c r="D17" s="109" t="s">
        <v>48</v>
      </c>
      <c r="E17" s="674">
        <v>32574.071059999998</v>
      </c>
      <c r="F17" s="675">
        <v>32574.071059999998</v>
      </c>
      <c r="G17" s="675">
        <v>0</v>
      </c>
      <c r="H17" s="713">
        <v>3695.4749800000004</v>
      </c>
    </row>
    <row r="18" spans="2:8" ht="12.75" x14ac:dyDescent="0.2">
      <c r="B18" s="849"/>
      <c r="C18" s="853" t="s">
        <v>50</v>
      </c>
      <c r="D18" s="47" t="s">
        <v>43</v>
      </c>
      <c r="E18" s="676">
        <v>381906.87890999997</v>
      </c>
      <c r="F18" s="683">
        <v>381906.87890999997</v>
      </c>
      <c r="G18" s="683">
        <v>0</v>
      </c>
      <c r="H18" s="714">
        <v>49538.634490000004</v>
      </c>
    </row>
    <row r="19" spans="2:8" ht="12.75" x14ac:dyDescent="0.2">
      <c r="B19" s="849"/>
      <c r="C19" s="851"/>
      <c r="D19" s="26" t="s">
        <v>44</v>
      </c>
      <c r="E19" s="680" t="s">
        <v>101</v>
      </c>
      <c r="F19" s="669" t="s">
        <v>101</v>
      </c>
      <c r="G19" s="669">
        <v>0</v>
      </c>
      <c r="H19" s="715" t="s">
        <v>101</v>
      </c>
    </row>
    <row r="20" spans="2:8" ht="12.75" x14ac:dyDescent="0.2">
      <c r="B20" s="849"/>
      <c r="C20" s="851"/>
      <c r="D20" s="26" t="s">
        <v>45</v>
      </c>
      <c r="E20" s="684">
        <v>122119.79754</v>
      </c>
      <c r="F20" s="681">
        <v>122119.79754</v>
      </c>
      <c r="G20" s="669">
        <v>0</v>
      </c>
      <c r="H20" s="715">
        <v>206754.89762999999</v>
      </c>
    </row>
    <row r="21" spans="2:8" ht="12.75" x14ac:dyDescent="0.2">
      <c r="B21" s="849"/>
      <c r="C21" s="851"/>
      <c r="D21" s="32" t="s">
        <v>46</v>
      </c>
      <c r="E21" s="684" t="s">
        <v>101</v>
      </c>
      <c r="F21" s="685" t="s">
        <v>101</v>
      </c>
      <c r="G21" s="669">
        <v>0</v>
      </c>
      <c r="H21" s="716" t="s">
        <v>101</v>
      </c>
    </row>
    <row r="22" spans="2:8" ht="12.75" x14ac:dyDescent="0.2">
      <c r="B22" s="849"/>
      <c r="C22" s="851"/>
      <c r="D22" s="36" t="s">
        <v>47</v>
      </c>
      <c r="E22" s="680" t="s">
        <v>101</v>
      </c>
      <c r="F22" s="686" t="s">
        <v>101</v>
      </c>
      <c r="G22" s="686">
        <v>0</v>
      </c>
      <c r="H22" s="717" t="s">
        <v>101</v>
      </c>
    </row>
    <row r="23" spans="2:8" ht="12.75" x14ac:dyDescent="0.2">
      <c r="B23" s="850"/>
      <c r="C23" s="852"/>
      <c r="D23" s="65" t="s">
        <v>48</v>
      </c>
      <c r="E23" s="687">
        <v>506923.14515999996</v>
      </c>
      <c r="F23" s="688">
        <v>506923.14515999996</v>
      </c>
      <c r="G23" s="688">
        <v>0</v>
      </c>
      <c r="H23" s="718">
        <v>256571.01822</v>
      </c>
    </row>
    <row r="24" spans="2:8" ht="12.75" x14ac:dyDescent="0.2">
      <c r="B24" s="854" t="s">
        <v>51</v>
      </c>
      <c r="C24" s="853" t="s">
        <v>52</v>
      </c>
      <c r="D24" s="47" t="s">
        <v>43</v>
      </c>
      <c r="E24" s="689">
        <v>56369.31</v>
      </c>
      <c r="F24" s="689">
        <v>55829.57043</v>
      </c>
      <c r="G24" s="683">
        <v>766.7</v>
      </c>
      <c r="H24" s="719">
        <v>16303.23365</v>
      </c>
    </row>
    <row r="25" spans="2:8" ht="12.75" x14ac:dyDescent="0.2">
      <c r="B25" s="848"/>
      <c r="C25" s="851"/>
      <c r="D25" s="657" t="s">
        <v>44</v>
      </c>
      <c r="E25" s="684" t="s">
        <v>101</v>
      </c>
      <c r="F25" s="690" t="s">
        <v>101</v>
      </c>
      <c r="G25" s="669" t="s">
        <v>101</v>
      </c>
      <c r="H25" s="720" t="s">
        <v>101</v>
      </c>
    </row>
    <row r="26" spans="2:8" ht="12.75" x14ac:dyDescent="0.2">
      <c r="B26" s="848"/>
      <c r="C26" s="851"/>
      <c r="D26" s="26" t="s">
        <v>108</v>
      </c>
      <c r="E26" s="786" t="s">
        <v>101</v>
      </c>
      <c r="F26" s="787" t="s">
        <v>101</v>
      </c>
      <c r="G26" s="671">
        <v>0</v>
      </c>
      <c r="H26" s="823" t="s">
        <v>101</v>
      </c>
    </row>
    <row r="27" spans="2:8" ht="12.75" x14ac:dyDescent="0.2">
      <c r="B27" s="848"/>
      <c r="C27" s="851"/>
      <c r="D27" s="36" t="s">
        <v>47</v>
      </c>
      <c r="E27" s="691">
        <v>455.30193000000003</v>
      </c>
      <c r="F27" s="692">
        <v>455.30193000000003</v>
      </c>
      <c r="G27" s="721">
        <v>0</v>
      </c>
      <c r="H27" s="722">
        <v>2.915</v>
      </c>
    </row>
    <row r="28" spans="2:8" ht="13.5" thickBot="1" x14ac:dyDescent="0.25">
      <c r="B28" s="848"/>
      <c r="C28" s="851"/>
      <c r="D28" s="114" t="s">
        <v>48</v>
      </c>
      <c r="E28" s="693">
        <v>56951.233569999997</v>
      </c>
      <c r="F28" s="694">
        <v>56411.493999999999</v>
      </c>
      <c r="G28" s="694">
        <v>768.7</v>
      </c>
      <c r="H28" s="723">
        <v>16311.348650000002</v>
      </c>
    </row>
    <row r="29" spans="2:8" ht="14.25" customHeight="1" thickTop="1" x14ac:dyDescent="0.2">
      <c r="B29" s="838" t="s">
        <v>53</v>
      </c>
      <c r="C29" s="839"/>
      <c r="D29" s="78" t="s">
        <v>43</v>
      </c>
      <c r="E29" s="695">
        <v>437736.44933999999</v>
      </c>
      <c r="F29" s="696">
        <v>437736.44933999999</v>
      </c>
      <c r="G29" s="696">
        <v>766.7</v>
      </c>
      <c r="H29" s="724">
        <v>65841.868140000006</v>
      </c>
    </row>
    <row r="30" spans="2:8" ht="12.75" x14ac:dyDescent="0.2">
      <c r="B30" s="840"/>
      <c r="C30" s="841"/>
      <c r="D30" s="84" t="s">
        <v>44</v>
      </c>
      <c r="E30" s="670">
        <v>1530.05116</v>
      </c>
      <c r="F30" s="669">
        <v>1530.05116</v>
      </c>
      <c r="G30" s="669">
        <v>2</v>
      </c>
      <c r="H30" s="715">
        <v>272.33139999999997</v>
      </c>
    </row>
    <row r="31" spans="2:8" ht="12.75" x14ac:dyDescent="0.2">
      <c r="B31" s="840"/>
      <c r="C31" s="841"/>
      <c r="D31" s="84" t="s">
        <v>45</v>
      </c>
      <c r="E31" s="670">
        <v>122119.79754</v>
      </c>
      <c r="F31" s="671">
        <v>122119.79754</v>
      </c>
      <c r="G31" s="669">
        <v>0</v>
      </c>
      <c r="H31" s="715">
        <v>206754.89762999999</v>
      </c>
    </row>
    <row r="32" spans="2:8" ht="12.75" x14ac:dyDescent="0.2">
      <c r="B32" s="840"/>
      <c r="C32" s="841"/>
      <c r="D32" s="115" t="s">
        <v>46</v>
      </c>
      <c r="E32" s="697" t="s">
        <v>101</v>
      </c>
      <c r="F32" s="698" t="s">
        <v>101</v>
      </c>
      <c r="G32" s="671">
        <v>0</v>
      </c>
      <c r="H32" s="725" t="s">
        <v>101</v>
      </c>
    </row>
    <row r="33" spans="1:8" ht="12.75" x14ac:dyDescent="0.2">
      <c r="B33" s="840"/>
      <c r="C33" s="841"/>
      <c r="D33" s="115" t="s">
        <v>108</v>
      </c>
      <c r="E33" s="824" t="s">
        <v>101</v>
      </c>
      <c r="F33" s="679" t="s">
        <v>101</v>
      </c>
      <c r="G33" s="681">
        <v>0</v>
      </c>
      <c r="H33" s="825" t="s">
        <v>101</v>
      </c>
    </row>
    <row r="34" spans="1:8" ht="12.75" x14ac:dyDescent="0.2">
      <c r="B34" s="840"/>
      <c r="C34" s="841"/>
      <c r="D34" s="117" t="s">
        <v>47</v>
      </c>
      <c r="E34" s="670" t="s">
        <v>101</v>
      </c>
      <c r="F34" s="671" t="s">
        <v>101</v>
      </c>
      <c r="G34" s="726">
        <v>0</v>
      </c>
      <c r="H34" s="727" t="s">
        <v>101</v>
      </c>
    </row>
    <row r="35" spans="1:8" ht="14.25" customHeight="1" thickBot="1" x14ac:dyDescent="0.25">
      <c r="B35" s="842"/>
      <c r="C35" s="843"/>
      <c r="D35" s="118" t="s">
        <v>50</v>
      </c>
      <c r="E35" s="699">
        <v>563874.37873</v>
      </c>
      <c r="F35" s="700">
        <v>563334.63916000002</v>
      </c>
      <c r="G35" s="700">
        <v>768.7</v>
      </c>
      <c r="H35" s="728">
        <v>272882.36686999997</v>
      </c>
    </row>
    <row r="36" spans="1:8" ht="21" customHeight="1" thickTop="1" x14ac:dyDescent="0.2">
      <c r="B36" s="101"/>
      <c r="C36" s="101"/>
      <c r="D36" s="101"/>
      <c r="E36" s="101"/>
      <c r="F36" s="101"/>
      <c r="G36" s="101"/>
      <c r="H36" s="101"/>
    </row>
    <row r="37" spans="1:8" ht="12.75" x14ac:dyDescent="0.2">
      <c r="B37" s="120" t="s">
        <v>54</v>
      </c>
      <c r="C37" s="101"/>
      <c r="D37" s="101"/>
      <c r="E37" s="101"/>
      <c r="F37" s="121"/>
      <c r="G37" s="101"/>
      <c r="H37" s="101"/>
    </row>
    <row r="38" spans="1:8" s="98" customFormat="1" ht="15" customHeight="1" x14ac:dyDescent="0.2">
      <c r="A38" s="104"/>
      <c r="B38" s="122" t="s">
        <v>55</v>
      </c>
      <c r="C38" s="101"/>
      <c r="D38" s="101"/>
      <c r="E38" s="108"/>
      <c r="F38" s="121"/>
      <c r="G38" s="101"/>
      <c r="H38" s="101"/>
    </row>
    <row r="39" spans="1:8" s="98" customFormat="1" ht="12.75" x14ac:dyDescent="0.2">
      <c r="A39" s="104"/>
      <c r="B39" s="122" t="s">
        <v>62</v>
      </c>
      <c r="C39" s="101"/>
      <c r="D39" s="101"/>
      <c r="E39" s="101"/>
      <c r="F39" s="121"/>
      <c r="G39" s="101"/>
      <c r="H39" s="101"/>
    </row>
    <row r="40" spans="1:8" s="98" customFormat="1" ht="12.75" x14ac:dyDescent="0.2">
      <c r="A40" s="104"/>
      <c r="B40" s="122" t="s">
        <v>57</v>
      </c>
      <c r="C40" s="101"/>
      <c r="D40" s="101"/>
      <c r="E40" s="121"/>
      <c r="F40" s="121"/>
      <c r="G40" s="101"/>
      <c r="H40" s="101"/>
    </row>
    <row r="41" spans="1:8" s="98" customFormat="1" ht="12.75" x14ac:dyDescent="0.2">
      <c r="A41" s="104"/>
      <c r="B41" s="122" t="s">
        <v>58</v>
      </c>
      <c r="C41" s="101"/>
      <c r="D41" s="101"/>
      <c r="E41" s="101"/>
      <c r="F41" s="121"/>
      <c r="G41" s="101"/>
      <c r="H41" s="101"/>
    </row>
    <row r="42" spans="1:8" s="98" customFormat="1" ht="12.75" x14ac:dyDescent="0.2">
      <c r="A42" s="104"/>
      <c r="B42" s="122" t="s">
        <v>59</v>
      </c>
      <c r="C42" s="101"/>
      <c r="D42" s="101"/>
      <c r="E42" s="101"/>
      <c r="F42" s="101"/>
      <c r="G42" s="123"/>
      <c r="H42" s="101"/>
    </row>
    <row r="43" spans="1:8" s="98" customFormat="1" ht="12.75" x14ac:dyDescent="0.2">
      <c r="A43" s="104"/>
      <c r="B43" s="122" t="s">
        <v>60</v>
      </c>
      <c r="C43" s="101"/>
      <c r="D43" s="101"/>
      <c r="E43" s="101"/>
      <c r="F43" s="101"/>
      <c r="G43" s="124"/>
      <c r="H43" s="101"/>
    </row>
    <row r="44" spans="1:8" x14ac:dyDescent="0.2">
      <c r="B44" s="104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9:C35"/>
    <mergeCell ref="B6:B23"/>
    <mergeCell ref="C6:C11"/>
    <mergeCell ref="C12:C17"/>
    <mergeCell ref="C18:C23"/>
    <mergeCell ref="B24:B28"/>
    <mergeCell ref="C24:C28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zoomScaleSheetLayoutView="55" workbookViewId="0"/>
  </sheetViews>
  <sheetFormatPr baseColWidth="10" defaultColWidth="1.7109375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6384" width="1.7109375" style="104"/>
  </cols>
  <sheetData>
    <row r="1" spans="1:9" s="12" customFormat="1" ht="36.75" customHeight="1" x14ac:dyDescent="0.2">
      <c r="B1" s="855" t="s">
        <v>92</v>
      </c>
      <c r="C1" s="855"/>
      <c r="D1" s="855"/>
      <c r="E1" s="855"/>
      <c r="F1" s="855"/>
      <c r="G1" s="855"/>
      <c r="H1" s="855"/>
    </row>
    <row r="2" spans="1:9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</row>
    <row r="3" spans="1:9" s="15" customFormat="1" ht="22.15" customHeight="1" thickTop="1" thickBot="1" x14ac:dyDescent="0.25">
      <c r="A3" s="101"/>
      <c r="B3" s="103"/>
      <c r="C3" s="103"/>
      <c r="D3" s="103"/>
      <c r="E3" s="856">
        <v>2019</v>
      </c>
      <c r="F3" s="857"/>
      <c r="G3" s="857"/>
      <c r="H3" s="858"/>
    </row>
    <row r="4" spans="1:9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9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</row>
    <row r="6" spans="1:9" ht="13.5" thickTop="1" x14ac:dyDescent="0.2">
      <c r="B6" s="848" t="s">
        <v>41</v>
      </c>
      <c r="C6" s="851" t="s">
        <v>42</v>
      </c>
      <c r="D6" s="20" t="s">
        <v>43</v>
      </c>
      <c r="E6" s="668">
        <v>413981.71</v>
      </c>
      <c r="F6" s="669">
        <v>413981.71</v>
      </c>
      <c r="G6" s="701">
        <v>0</v>
      </c>
      <c r="H6" s="702">
        <v>56972.69</v>
      </c>
    </row>
    <row r="7" spans="1:9" ht="12.75" x14ac:dyDescent="0.2">
      <c r="B7" s="848"/>
      <c r="C7" s="851"/>
      <c r="D7" s="26" t="s">
        <v>44</v>
      </c>
      <c r="E7" s="668" t="s">
        <v>101</v>
      </c>
      <c r="F7" s="669" t="s">
        <v>101</v>
      </c>
      <c r="G7" s="703">
        <v>0</v>
      </c>
      <c r="H7" s="704" t="s">
        <v>101</v>
      </c>
    </row>
    <row r="8" spans="1:9" ht="12.75" x14ac:dyDescent="0.2">
      <c r="B8" s="848"/>
      <c r="C8" s="851"/>
      <c r="D8" s="26" t="s">
        <v>45</v>
      </c>
      <c r="E8" s="668">
        <v>126840.49</v>
      </c>
      <c r="F8" s="669">
        <v>126840.49</v>
      </c>
      <c r="G8" s="703">
        <v>0</v>
      </c>
      <c r="H8" s="704">
        <v>229690.46</v>
      </c>
    </row>
    <row r="9" spans="1:9" ht="12.75" x14ac:dyDescent="0.2">
      <c r="B9" s="848"/>
      <c r="C9" s="851"/>
      <c r="D9" s="32" t="s">
        <v>46</v>
      </c>
      <c r="E9" s="670">
        <v>0</v>
      </c>
      <c r="F9" s="671">
        <v>0</v>
      </c>
      <c r="G9" s="703">
        <v>0</v>
      </c>
      <c r="H9" s="705">
        <v>0</v>
      </c>
    </row>
    <row r="10" spans="1:9" ht="12.75" x14ac:dyDescent="0.2">
      <c r="B10" s="848"/>
      <c r="C10" s="851"/>
      <c r="D10" s="36" t="s">
        <v>47</v>
      </c>
      <c r="E10" s="672">
        <v>83.28</v>
      </c>
      <c r="F10" s="673">
        <v>83.28</v>
      </c>
      <c r="G10" s="686">
        <v>0</v>
      </c>
      <c r="H10" s="706">
        <v>1.73</v>
      </c>
    </row>
    <row r="11" spans="1:9" ht="12.75" x14ac:dyDescent="0.2">
      <c r="B11" s="848"/>
      <c r="C11" s="852"/>
      <c r="D11" s="109" t="s">
        <v>48</v>
      </c>
      <c r="E11" s="674" t="s">
        <v>101</v>
      </c>
      <c r="F11" s="675" t="s">
        <v>101</v>
      </c>
      <c r="G11" s="675">
        <v>0</v>
      </c>
      <c r="H11" s="707" t="s">
        <v>101</v>
      </c>
    </row>
    <row r="12" spans="1:9" ht="12.75" x14ac:dyDescent="0.2">
      <c r="B12" s="848"/>
      <c r="C12" s="853" t="s">
        <v>49</v>
      </c>
      <c r="D12" s="110" t="s">
        <v>43</v>
      </c>
      <c r="E12" s="676">
        <v>24227.72</v>
      </c>
      <c r="F12" s="677">
        <v>24227.72</v>
      </c>
      <c r="G12" s="708">
        <v>0</v>
      </c>
      <c r="H12" s="709">
        <v>2610.59</v>
      </c>
    </row>
    <row r="13" spans="1:9" ht="12.75" x14ac:dyDescent="0.2">
      <c r="B13" s="848"/>
      <c r="C13" s="851"/>
      <c r="D13" s="656" t="s">
        <v>44</v>
      </c>
      <c r="E13" s="678">
        <v>931.96</v>
      </c>
      <c r="F13" s="679">
        <v>931.96</v>
      </c>
      <c r="G13" s="679">
        <v>0</v>
      </c>
      <c r="H13" s="710">
        <v>177.26</v>
      </c>
    </row>
    <row r="14" spans="1:9" ht="12.75" x14ac:dyDescent="0.2">
      <c r="B14" s="848"/>
      <c r="C14" s="851"/>
      <c r="D14" s="656" t="s">
        <v>45</v>
      </c>
      <c r="E14" s="678">
        <v>9024.7999999999993</v>
      </c>
      <c r="F14" s="679">
        <v>9024.7999999999993</v>
      </c>
      <c r="G14" s="679">
        <v>0</v>
      </c>
      <c r="H14" s="710">
        <v>1083.49</v>
      </c>
    </row>
    <row r="15" spans="1:9" ht="12.75" x14ac:dyDescent="0.2">
      <c r="B15" s="848"/>
      <c r="C15" s="851"/>
      <c r="D15" s="111" t="s">
        <v>46</v>
      </c>
      <c r="E15" s="680">
        <v>0</v>
      </c>
      <c r="F15" s="681">
        <v>0</v>
      </c>
      <c r="G15" s="669">
        <v>0</v>
      </c>
      <c r="H15" s="711">
        <v>0</v>
      </c>
    </row>
    <row r="16" spans="1:9" ht="12.75" x14ac:dyDescent="0.2">
      <c r="B16" s="848"/>
      <c r="C16" s="851"/>
      <c r="D16" s="112" t="s">
        <v>47</v>
      </c>
      <c r="E16" s="676" t="s">
        <v>101</v>
      </c>
      <c r="F16" s="682" t="s">
        <v>101</v>
      </c>
      <c r="G16" s="712">
        <v>0</v>
      </c>
      <c r="H16" s="706" t="s">
        <v>101</v>
      </c>
    </row>
    <row r="17" spans="2:8" ht="12.75" x14ac:dyDescent="0.2">
      <c r="B17" s="848"/>
      <c r="C17" s="852"/>
      <c r="D17" s="109" t="s">
        <v>48</v>
      </c>
      <c r="E17" s="674" t="s">
        <v>101</v>
      </c>
      <c r="F17" s="675" t="s">
        <v>101</v>
      </c>
      <c r="G17" s="675">
        <v>0</v>
      </c>
      <c r="H17" s="713" t="s">
        <v>101</v>
      </c>
    </row>
    <row r="18" spans="2:8" ht="12.75" x14ac:dyDescent="0.2">
      <c r="B18" s="849"/>
      <c r="C18" s="853" t="s">
        <v>50</v>
      </c>
      <c r="D18" s="47" t="s">
        <v>43</v>
      </c>
      <c r="E18" s="676">
        <v>438209.43000000005</v>
      </c>
      <c r="F18" s="683">
        <v>438209.43000000005</v>
      </c>
      <c r="G18" s="683">
        <v>0</v>
      </c>
      <c r="H18" s="714">
        <v>59583.28</v>
      </c>
    </row>
    <row r="19" spans="2:8" ht="12.75" x14ac:dyDescent="0.2">
      <c r="B19" s="849"/>
      <c r="C19" s="851"/>
      <c r="D19" s="26" t="s">
        <v>44</v>
      </c>
      <c r="E19" s="680" t="s">
        <v>101</v>
      </c>
      <c r="F19" s="669" t="s">
        <v>101</v>
      </c>
      <c r="G19" s="669">
        <v>0</v>
      </c>
      <c r="H19" s="715" t="s">
        <v>101</v>
      </c>
    </row>
    <row r="20" spans="2:8" ht="12.75" x14ac:dyDescent="0.2">
      <c r="B20" s="849"/>
      <c r="C20" s="851"/>
      <c r="D20" s="26" t="s">
        <v>45</v>
      </c>
      <c r="E20" s="684">
        <v>135865.29</v>
      </c>
      <c r="F20" s="681">
        <v>135865.29</v>
      </c>
      <c r="G20" s="669">
        <v>0</v>
      </c>
      <c r="H20" s="715">
        <v>230773.94999999998</v>
      </c>
    </row>
    <row r="21" spans="2:8" ht="12.75" x14ac:dyDescent="0.2">
      <c r="B21" s="849"/>
      <c r="C21" s="851"/>
      <c r="D21" s="32" t="s">
        <v>46</v>
      </c>
      <c r="E21" s="684">
        <v>0</v>
      </c>
      <c r="F21" s="685">
        <v>0</v>
      </c>
      <c r="G21" s="669">
        <v>0</v>
      </c>
      <c r="H21" s="716">
        <v>0</v>
      </c>
    </row>
    <row r="22" spans="2:8" ht="12.75" x14ac:dyDescent="0.2">
      <c r="B22" s="849"/>
      <c r="C22" s="851"/>
      <c r="D22" s="36" t="s">
        <v>47</v>
      </c>
      <c r="E22" s="680" t="s">
        <v>101</v>
      </c>
      <c r="F22" s="686" t="s">
        <v>101</v>
      </c>
      <c r="G22" s="686">
        <v>0</v>
      </c>
      <c r="H22" s="717" t="s">
        <v>101</v>
      </c>
    </row>
    <row r="23" spans="2:8" ht="12.75" x14ac:dyDescent="0.2">
      <c r="B23" s="850"/>
      <c r="C23" s="852"/>
      <c r="D23" s="65" t="s">
        <v>48</v>
      </c>
      <c r="E23" s="687">
        <v>577042.72000000009</v>
      </c>
      <c r="F23" s="688">
        <v>577042.72000000009</v>
      </c>
      <c r="G23" s="688">
        <v>0</v>
      </c>
      <c r="H23" s="718">
        <v>290547.98</v>
      </c>
    </row>
    <row r="24" spans="2:8" ht="12.75" x14ac:dyDescent="0.2">
      <c r="B24" s="854" t="s">
        <v>51</v>
      </c>
      <c r="C24" s="853" t="s">
        <v>52</v>
      </c>
      <c r="D24" s="47" t="s">
        <v>43</v>
      </c>
      <c r="E24" s="689">
        <v>60039.422370000015</v>
      </c>
      <c r="F24" s="689">
        <v>59459.3</v>
      </c>
      <c r="G24" s="683">
        <v>918.8</v>
      </c>
      <c r="H24" s="719">
        <v>17483.05</v>
      </c>
    </row>
    <row r="25" spans="2:8" ht="12.75" x14ac:dyDescent="0.2">
      <c r="B25" s="848"/>
      <c r="C25" s="851"/>
      <c r="D25" s="657" t="s">
        <v>44</v>
      </c>
      <c r="E25" s="684" t="s">
        <v>101</v>
      </c>
      <c r="F25" s="690" t="s">
        <v>101</v>
      </c>
      <c r="G25" s="669">
        <v>0</v>
      </c>
      <c r="H25" s="720" t="s">
        <v>101</v>
      </c>
    </row>
    <row r="26" spans="2:8" ht="12.75" x14ac:dyDescent="0.2">
      <c r="B26" s="848"/>
      <c r="C26" s="851"/>
      <c r="D26" s="36" t="s">
        <v>47</v>
      </c>
      <c r="E26" s="691">
        <v>71.62</v>
      </c>
      <c r="F26" s="692">
        <v>71.62</v>
      </c>
      <c r="G26" s="721">
        <v>0</v>
      </c>
      <c r="H26" s="722">
        <v>0.92</v>
      </c>
    </row>
    <row r="27" spans="2:8" ht="13.5" thickBot="1" x14ac:dyDescent="0.25">
      <c r="B27" s="848"/>
      <c r="C27" s="851"/>
      <c r="D27" s="114" t="s">
        <v>48</v>
      </c>
      <c r="E27" s="693" t="s">
        <v>101</v>
      </c>
      <c r="F27" s="694" t="s">
        <v>101</v>
      </c>
      <c r="G27" s="694">
        <v>918.8</v>
      </c>
      <c r="H27" s="723" t="s">
        <v>101</v>
      </c>
    </row>
    <row r="28" spans="2:8" ht="14.25" customHeight="1" thickTop="1" x14ac:dyDescent="0.2">
      <c r="B28" s="838" t="s">
        <v>53</v>
      </c>
      <c r="C28" s="839"/>
      <c r="D28" s="78" t="s">
        <v>43</v>
      </c>
      <c r="E28" s="695">
        <v>497668.73000000004</v>
      </c>
      <c r="F28" s="696">
        <v>497668.73000000004</v>
      </c>
      <c r="G28" s="696">
        <v>918.8</v>
      </c>
      <c r="H28" s="724">
        <v>77066.33</v>
      </c>
    </row>
    <row r="29" spans="2:8" ht="12.75" x14ac:dyDescent="0.2">
      <c r="B29" s="840"/>
      <c r="C29" s="841"/>
      <c r="D29" s="84" t="s">
        <v>44</v>
      </c>
      <c r="E29" s="670" t="s">
        <v>101</v>
      </c>
      <c r="F29" s="669" t="s">
        <v>101</v>
      </c>
      <c r="G29" s="669">
        <v>0</v>
      </c>
      <c r="H29" s="715" t="s">
        <v>101</v>
      </c>
    </row>
    <row r="30" spans="2:8" ht="12.75" x14ac:dyDescent="0.2">
      <c r="B30" s="840"/>
      <c r="C30" s="841"/>
      <c r="D30" s="84" t="s">
        <v>45</v>
      </c>
      <c r="E30" s="670">
        <v>135865.29</v>
      </c>
      <c r="F30" s="671">
        <v>135865.29</v>
      </c>
      <c r="G30" s="669">
        <v>0</v>
      </c>
      <c r="H30" s="715">
        <v>230773.94999999998</v>
      </c>
    </row>
    <row r="31" spans="2:8" ht="12.75" x14ac:dyDescent="0.2">
      <c r="B31" s="840"/>
      <c r="C31" s="841"/>
      <c r="D31" s="115" t="s">
        <v>46</v>
      </c>
      <c r="E31" s="697">
        <v>0</v>
      </c>
      <c r="F31" s="698">
        <v>0</v>
      </c>
      <c r="G31" s="671">
        <v>0</v>
      </c>
      <c r="H31" s="725">
        <v>0</v>
      </c>
    </row>
    <row r="32" spans="2:8" ht="12.75" x14ac:dyDescent="0.2">
      <c r="B32" s="840"/>
      <c r="C32" s="841"/>
      <c r="D32" s="117" t="s">
        <v>47</v>
      </c>
      <c r="E32" s="670" t="s">
        <v>101</v>
      </c>
      <c r="F32" s="671" t="s">
        <v>101</v>
      </c>
      <c r="G32" s="726">
        <v>0</v>
      </c>
      <c r="H32" s="727" t="s">
        <v>101</v>
      </c>
    </row>
    <row r="33" spans="1:8" ht="14.25" customHeight="1" thickBot="1" x14ac:dyDescent="0.25">
      <c r="B33" s="842"/>
      <c r="C33" s="843"/>
      <c r="D33" s="118" t="s">
        <v>50</v>
      </c>
      <c r="E33" s="699">
        <v>637191.26237000013</v>
      </c>
      <c r="F33" s="700">
        <v>636611.14</v>
      </c>
      <c r="G33" s="700">
        <v>918.8</v>
      </c>
      <c r="H33" s="728">
        <v>308033.45</v>
      </c>
    </row>
    <row r="34" spans="1:8" ht="21" customHeight="1" thickTop="1" x14ac:dyDescent="0.2">
      <c r="B34" s="101"/>
      <c r="C34" s="101"/>
      <c r="D34" s="101"/>
      <c r="E34" s="101"/>
      <c r="F34" s="101"/>
      <c r="G34" s="101"/>
      <c r="H34" s="101"/>
    </row>
    <row r="35" spans="1:8" ht="12.75" x14ac:dyDescent="0.2">
      <c r="B35" s="120" t="s">
        <v>54</v>
      </c>
      <c r="C35" s="101"/>
      <c r="D35" s="101"/>
      <c r="E35" s="101"/>
      <c r="F35" s="121"/>
      <c r="G35" s="101"/>
      <c r="H35" s="101"/>
    </row>
    <row r="36" spans="1:8" s="98" customFormat="1" ht="15" customHeight="1" x14ac:dyDescent="0.2">
      <c r="A36" s="104"/>
      <c r="B36" s="122" t="s">
        <v>55</v>
      </c>
      <c r="C36" s="101"/>
      <c r="D36" s="101"/>
      <c r="E36" s="108"/>
      <c r="F36" s="121"/>
      <c r="G36" s="101"/>
      <c r="H36" s="101"/>
    </row>
    <row r="37" spans="1:8" s="98" customFormat="1" ht="12.75" x14ac:dyDescent="0.2">
      <c r="A37" s="104"/>
      <c r="B37" s="122" t="s">
        <v>62</v>
      </c>
      <c r="C37" s="101"/>
      <c r="D37" s="101"/>
      <c r="E37" s="101"/>
      <c r="F37" s="121"/>
      <c r="G37" s="101"/>
      <c r="H37" s="101"/>
    </row>
    <row r="38" spans="1:8" s="98" customFormat="1" ht="12.75" x14ac:dyDescent="0.2">
      <c r="A38" s="104"/>
      <c r="B38" s="122" t="s">
        <v>57</v>
      </c>
      <c r="C38" s="101"/>
      <c r="D38" s="101"/>
      <c r="E38" s="121"/>
      <c r="F38" s="121"/>
      <c r="G38" s="101"/>
      <c r="H38" s="101"/>
    </row>
    <row r="39" spans="1:8" s="98" customFormat="1" ht="12.75" x14ac:dyDescent="0.2">
      <c r="A39" s="104"/>
      <c r="B39" s="122" t="s">
        <v>58</v>
      </c>
      <c r="C39" s="101"/>
      <c r="D39" s="101"/>
      <c r="E39" s="101"/>
      <c r="F39" s="121"/>
      <c r="G39" s="101"/>
      <c r="H39" s="101"/>
    </row>
    <row r="40" spans="1:8" s="98" customFormat="1" ht="12.75" x14ac:dyDescent="0.2">
      <c r="A40" s="104"/>
      <c r="B40" s="122" t="s">
        <v>59</v>
      </c>
      <c r="C40" s="101"/>
      <c r="D40" s="101"/>
      <c r="E40" s="101"/>
      <c r="F40" s="101"/>
      <c r="G40" s="123"/>
      <c r="H40" s="101"/>
    </row>
    <row r="41" spans="1:8" s="98" customFormat="1" ht="12.75" x14ac:dyDescent="0.2">
      <c r="A41" s="104"/>
      <c r="B41" s="122" t="s">
        <v>60</v>
      </c>
      <c r="C41" s="101"/>
      <c r="D41" s="101"/>
      <c r="E41" s="101"/>
      <c r="F41" s="101"/>
      <c r="G41" s="124"/>
      <c r="H41" s="101"/>
    </row>
    <row r="42" spans="1:8" x14ac:dyDescent="0.2">
      <c r="B42" s="104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zoomScaleSheetLayoutView="7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282" width="1.7109375" style="104" customWidth="1"/>
    <col min="283" max="16384" width="11.42578125" style="104"/>
  </cols>
  <sheetData>
    <row r="1" spans="1:9" s="12" customFormat="1" ht="36.75" customHeight="1" x14ac:dyDescent="0.2">
      <c r="B1" s="855" t="s">
        <v>87</v>
      </c>
      <c r="C1" s="855"/>
      <c r="D1" s="855"/>
      <c r="E1" s="855"/>
      <c r="F1" s="855"/>
      <c r="G1" s="855"/>
      <c r="H1" s="855"/>
    </row>
    <row r="2" spans="1:9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</row>
    <row r="3" spans="1:9" s="15" customFormat="1" ht="22.15" customHeight="1" thickTop="1" thickBot="1" x14ac:dyDescent="0.25">
      <c r="A3" s="101"/>
      <c r="B3" s="103"/>
      <c r="C3" s="103"/>
      <c r="D3" s="103"/>
      <c r="E3" s="856">
        <v>2018</v>
      </c>
      <c r="F3" s="857"/>
      <c r="G3" s="857"/>
      <c r="H3" s="858"/>
    </row>
    <row r="4" spans="1:9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9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</row>
    <row r="6" spans="1:9" ht="13.5" thickTop="1" x14ac:dyDescent="0.2">
      <c r="B6" s="848" t="s">
        <v>41</v>
      </c>
      <c r="C6" s="851" t="s">
        <v>42</v>
      </c>
      <c r="D6" s="20" t="s">
        <v>43</v>
      </c>
      <c r="E6" s="668">
        <v>417820.42</v>
      </c>
      <c r="F6" s="669">
        <v>417820.42</v>
      </c>
      <c r="G6" s="701">
        <v>0</v>
      </c>
      <c r="H6" s="702">
        <v>54250.65</v>
      </c>
    </row>
    <row r="7" spans="1:9" ht="12.75" x14ac:dyDescent="0.2">
      <c r="B7" s="848"/>
      <c r="C7" s="851"/>
      <c r="D7" s="26" t="s">
        <v>44</v>
      </c>
      <c r="E7" s="668">
        <v>97.22</v>
      </c>
      <c r="F7" s="669">
        <v>97.22</v>
      </c>
      <c r="G7" s="703">
        <v>0</v>
      </c>
      <c r="H7" s="704">
        <v>5.31</v>
      </c>
    </row>
    <row r="8" spans="1:9" ht="12.75" x14ac:dyDescent="0.2">
      <c r="B8" s="848"/>
      <c r="C8" s="851"/>
      <c r="D8" s="26" t="s">
        <v>45</v>
      </c>
      <c r="E8" s="668">
        <v>140411.01999999999</v>
      </c>
      <c r="F8" s="669">
        <v>140411.01999999999</v>
      </c>
      <c r="G8" s="703">
        <v>40.6</v>
      </c>
      <c r="H8" s="704">
        <v>244008.16</v>
      </c>
    </row>
    <row r="9" spans="1:9" ht="12.75" x14ac:dyDescent="0.2">
      <c r="B9" s="848"/>
      <c r="C9" s="851"/>
      <c r="D9" s="32" t="s">
        <v>46</v>
      </c>
      <c r="E9" s="670" t="s">
        <v>101</v>
      </c>
      <c r="F9" s="671" t="s">
        <v>101</v>
      </c>
      <c r="G9" s="703"/>
      <c r="H9" s="705" t="s">
        <v>101</v>
      </c>
    </row>
    <row r="10" spans="1:9" ht="12.75" x14ac:dyDescent="0.2">
      <c r="B10" s="848"/>
      <c r="C10" s="851"/>
      <c r="D10" s="36" t="s">
        <v>47</v>
      </c>
      <c r="E10" s="672" t="s">
        <v>101</v>
      </c>
      <c r="F10" s="673" t="s">
        <v>101</v>
      </c>
      <c r="G10" s="686">
        <v>0</v>
      </c>
      <c r="H10" s="706" t="s">
        <v>101</v>
      </c>
    </row>
    <row r="11" spans="1:9" ht="12.75" x14ac:dyDescent="0.2">
      <c r="B11" s="848"/>
      <c r="C11" s="852"/>
      <c r="D11" s="109" t="s">
        <v>48</v>
      </c>
      <c r="E11" s="674">
        <v>558385.27</v>
      </c>
      <c r="F11" s="675">
        <v>558385.27</v>
      </c>
      <c r="G11" s="675">
        <v>40.6</v>
      </c>
      <c r="H11" s="707">
        <v>298265.98</v>
      </c>
    </row>
    <row r="12" spans="1:9" ht="12.75" x14ac:dyDescent="0.2">
      <c r="B12" s="848"/>
      <c r="C12" s="853" t="s">
        <v>49</v>
      </c>
      <c r="D12" s="110" t="s">
        <v>43</v>
      </c>
      <c r="E12" s="676">
        <v>24297.52</v>
      </c>
      <c r="F12" s="677">
        <v>24297.52</v>
      </c>
      <c r="G12" s="708">
        <v>0</v>
      </c>
      <c r="H12" s="709">
        <v>2576.5700000000002</v>
      </c>
    </row>
    <row r="13" spans="1:9" ht="12.75" x14ac:dyDescent="0.2">
      <c r="B13" s="848"/>
      <c r="C13" s="851"/>
      <c r="D13" s="656" t="s">
        <v>44</v>
      </c>
      <c r="E13" s="678">
        <v>1148.44</v>
      </c>
      <c r="F13" s="679">
        <v>1148.44</v>
      </c>
      <c r="G13" s="679">
        <v>0</v>
      </c>
      <c r="H13" s="710">
        <v>241.31</v>
      </c>
    </row>
    <row r="14" spans="1:9" ht="12.75" x14ac:dyDescent="0.2">
      <c r="B14" s="848"/>
      <c r="C14" s="851"/>
      <c r="D14" s="656" t="s">
        <v>45</v>
      </c>
      <c r="E14" s="678">
        <v>9849.82</v>
      </c>
      <c r="F14" s="679">
        <v>9849.82</v>
      </c>
      <c r="G14" s="679">
        <v>0</v>
      </c>
      <c r="H14" s="710">
        <v>1178.52</v>
      </c>
    </row>
    <row r="15" spans="1:9" ht="12.75" x14ac:dyDescent="0.2">
      <c r="B15" s="848"/>
      <c r="C15" s="851"/>
      <c r="D15" s="111" t="s">
        <v>46</v>
      </c>
      <c r="E15" s="680" t="s">
        <v>101</v>
      </c>
      <c r="F15" s="681" t="s">
        <v>101</v>
      </c>
      <c r="G15" s="669">
        <v>0</v>
      </c>
      <c r="H15" s="711" t="s">
        <v>101</v>
      </c>
    </row>
    <row r="16" spans="1:9" ht="12.75" x14ac:dyDescent="0.2">
      <c r="B16" s="848"/>
      <c r="C16" s="851"/>
      <c r="D16" s="112" t="s">
        <v>47</v>
      </c>
      <c r="E16" s="676">
        <v>1935.94</v>
      </c>
      <c r="F16" s="682">
        <v>1935.94</v>
      </c>
      <c r="G16" s="712">
        <v>0</v>
      </c>
      <c r="H16" s="706">
        <v>8.6</v>
      </c>
    </row>
    <row r="17" spans="2:8" ht="12.75" x14ac:dyDescent="0.2">
      <c r="B17" s="848"/>
      <c r="C17" s="852"/>
      <c r="D17" s="109" t="s">
        <v>48</v>
      </c>
      <c r="E17" s="674" t="s">
        <v>101</v>
      </c>
      <c r="F17" s="675" t="s">
        <v>101</v>
      </c>
      <c r="G17" s="675">
        <v>0</v>
      </c>
      <c r="H17" s="713" t="s">
        <v>101</v>
      </c>
    </row>
    <row r="18" spans="2:8" ht="12.75" x14ac:dyDescent="0.2">
      <c r="B18" s="849"/>
      <c r="C18" s="853" t="s">
        <v>50</v>
      </c>
      <c r="D18" s="47" t="s">
        <v>43</v>
      </c>
      <c r="E18" s="676">
        <v>442117.94</v>
      </c>
      <c r="F18" s="683">
        <v>442117.94</v>
      </c>
      <c r="G18" s="683">
        <v>0.23799999999999999</v>
      </c>
      <c r="H18" s="714">
        <v>56827.22</v>
      </c>
    </row>
    <row r="19" spans="2:8" ht="12.75" x14ac:dyDescent="0.2">
      <c r="B19" s="849"/>
      <c r="C19" s="851"/>
      <c r="D19" s="26" t="s">
        <v>44</v>
      </c>
      <c r="E19" s="680">
        <v>1245.6600000000001</v>
      </c>
      <c r="F19" s="669">
        <v>1245.6600000000001</v>
      </c>
      <c r="G19" s="669">
        <v>0</v>
      </c>
      <c r="H19" s="715">
        <v>246.62</v>
      </c>
    </row>
    <row r="20" spans="2:8" ht="12.75" x14ac:dyDescent="0.2">
      <c r="B20" s="849"/>
      <c r="C20" s="851"/>
      <c r="D20" s="26" t="s">
        <v>45</v>
      </c>
      <c r="E20" s="684">
        <v>150260.84</v>
      </c>
      <c r="F20" s="681">
        <v>150260.84</v>
      </c>
      <c r="G20" s="669">
        <v>40.6</v>
      </c>
      <c r="H20" s="715">
        <v>245186.68</v>
      </c>
    </row>
    <row r="21" spans="2:8" ht="12.75" x14ac:dyDescent="0.2">
      <c r="B21" s="849"/>
      <c r="C21" s="851"/>
      <c r="D21" s="32" t="s">
        <v>46</v>
      </c>
      <c r="E21" s="684" t="s">
        <v>101</v>
      </c>
      <c r="F21" s="685" t="s">
        <v>101</v>
      </c>
      <c r="G21" s="669">
        <v>0</v>
      </c>
      <c r="H21" s="716" t="s">
        <v>101</v>
      </c>
    </row>
    <row r="22" spans="2:8" ht="12.75" x14ac:dyDescent="0.2">
      <c r="B22" s="849"/>
      <c r="C22" s="851"/>
      <c r="D22" s="36" t="s">
        <v>47</v>
      </c>
      <c r="E22" s="680" t="s">
        <v>101</v>
      </c>
      <c r="F22" s="686" t="s">
        <v>101</v>
      </c>
      <c r="G22" s="686">
        <v>0</v>
      </c>
      <c r="H22" s="717" t="s">
        <v>101</v>
      </c>
    </row>
    <row r="23" spans="2:8" ht="12.75" x14ac:dyDescent="0.2">
      <c r="B23" s="850"/>
      <c r="C23" s="852"/>
      <c r="D23" s="65" t="s">
        <v>48</v>
      </c>
      <c r="E23" s="687">
        <v>595625082.28000069</v>
      </c>
      <c r="F23" s="688">
        <v>595625082.28000069</v>
      </c>
      <c r="G23" s="688">
        <v>40.838000000000001</v>
      </c>
      <c r="H23" s="718">
        <v>302271.20500000002</v>
      </c>
    </row>
    <row r="24" spans="2:8" ht="12.75" x14ac:dyDescent="0.2">
      <c r="B24" s="854" t="s">
        <v>51</v>
      </c>
      <c r="C24" s="853" t="s">
        <v>52</v>
      </c>
      <c r="D24" s="47" t="s">
        <v>43</v>
      </c>
      <c r="E24" s="689">
        <v>56837.492529999981</v>
      </c>
      <c r="F24" s="689">
        <v>56650.043529999981</v>
      </c>
      <c r="G24" s="683">
        <v>319.87</v>
      </c>
      <c r="H24" s="719">
        <v>16671.48</v>
      </c>
    </row>
    <row r="25" spans="2:8" ht="12.75" x14ac:dyDescent="0.2">
      <c r="B25" s="848"/>
      <c r="C25" s="851"/>
      <c r="D25" s="657" t="s">
        <v>44</v>
      </c>
      <c r="E25" s="684" t="s">
        <v>101</v>
      </c>
      <c r="F25" s="690" t="s">
        <v>101</v>
      </c>
      <c r="G25" s="669">
        <v>0</v>
      </c>
      <c r="H25" s="720" t="s">
        <v>101</v>
      </c>
    </row>
    <row r="26" spans="2:8" ht="12.75" x14ac:dyDescent="0.2">
      <c r="B26" s="848"/>
      <c r="C26" s="851"/>
      <c r="D26" s="36" t="s">
        <v>47</v>
      </c>
      <c r="E26" s="691" t="s">
        <v>101</v>
      </c>
      <c r="F26" s="692" t="s">
        <v>101</v>
      </c>
      <c r="G26" s="721"/>
      <c r="H26" s="722" t="s">
        <v>101</v>
      </c>
    </row>
    <row r="27" spans="2:8" ht="13.5" thickBot="1" x14ac:dyDescent="0.25">
      <c r="B27" s="848"/>
      <c r="C27" s="851"/>
      <c r="D27" s="114" t="s">
        <v>48</v>
      </c>
      <c r="E27" s="693">
        <v>56480706.340000033</v>
      </c>
      <c r="F27" s="694">
        <v>56293257.340000033</v>
      </c>
      <c r="G27" s="694">
        <v>319.87</v>
      </c>
      <c r="H27" s="723">
        <v>16676.612000000001</v>
      </c>
    </row>
    <row r="28" spans="2:8" ht="14.25" customHeight="1" thickTop="1" x14ac:dyDescent="0.2">
      <c r="B28" s="838" t="s">
        <v>53</v>
      </c>
      <c r="C28" s="839"/>
      <c r="D28" s="78" t="s">
        <v>43</v>
      </c>
      <c r="E28" s="695">
        <v>498955.43252999999</v>
      </c>
      <c r="F28" s="696">
        <v>498767.98352999997</v>
      </c>
      <c r="G28" s="696">
        <v>319.87</v>
      </c>
      <c r="H28" s="724">
        <v>73498.7</v>
      </c>
    </row>
    <row r="29" spans="2:8" ht="12.75" x14ac:dyDescent="0.2">
      <c r="B29" s="840"/>
      <c r="C29" s="841"/>
      <c r="D29" s="84" t="s">
        <v>44</v>
      </c>
      <c r="E29" s="670" t="s">
        <v>101</v>
      </c>
      <c r="F29" s="669" t="s">
        <v>101</v>
      </c>
      <c r="G29" s="669">
        <v>0</v>
      </c>
      <c r="H29" s="715" t="s">
        <v>101</v>
      </c>
    </row>
    <row r="30" spans="2:8" ht="12.75" x14ac:dyDescent="0.2">
      <c r="B30" s="840"/>
      <c r="C30" s="841"/>
      <c r="D30" s="84" t="s">
        <v>45</v>
      </c>
      <c r="E30" s="670">
        <v>150260.84</v>
      </c>
      <c r="F30" s="671">
        <v>150260.84</v>
      </c>
      <c r="G30" s="669">
        <v>40.6</v>
      </c>
      <c r="H30" s="715">
        <v>245186.68</v>
      </c>
    </row>
    <row r="31" spans="2:8" ht="12.75" x14ac:dyDescent="0.2">
      <c r="B31" s="840"/>
      <c r="C31" s="841"/>
      <c r="D31" s="115" t="s">
        <v>46</v>
      </c>
      <c r="E31" s="697" t="s">
        <v>101</v>
      </c>
      <c r="F31" s="698" t="s">
        <v>101</v>
      </c>
      <c r="G31" s="671"/>
      <c r="H31" s="725" t="s">
        <v>101</v>
      </c>
    </row>
    <row r="32" spans="2:8" ht="12.75" x14ac:dyDescent="0.2">
      <c r="B32" s="840"/>
      <c r="C32" s="841"/>
      <c r="D32" s="117" t="s">
        <v>47</v>
      </c>
      <c r="E32" s="670" t="s">
        <v>101</v>
      </c>
      <c r="F32" s="671" t="s">
        <v>101</v>
      </c>
      <c r="G32" s="726"/>
      <c r="H32" s="727" t="s">
        <v>101</v>
      </c>
    </row>
    <row r="33" spans="1:8" ht="14.25" customHeight="1" thickBot="1" x14ac:dyDescent="0.25">
      <c r="B33" s="842"/>
      <c r="C33" s="843"/>
      <c r="D33" s="118" t="s">
        <v>50</v>
      </c>
      <c r="E33" s="699">
        <v>652605.79252999998</v>
      </c>
      <c r="F33" s="700">
        <v>652418.34352999995</v>
      </c>
      <c r="G33" s="700">
        <v>430.47</v>
      </c>
      <c r="H33" s="728">
        <v>319097.81700000004</v>
      </c>
    </row>
    <row r="34" spans="1:8" ht="21" customHeight="1" thickTop="1" x14ac:dyDescent="0.2">
      <c r="B34" s="101"/>
      <c r="C34" s="101"/>
      <c r="D34" s="101"/>
      <c r="E34" s="101"/>
      <c r="F34" s="101"/>
      <c r="G34" s="101"/>
      <c r="H34" s="101"/>
    </row>
    <row r="35" spans="1:8" ht="12.75" x14ac:dyDescent="0.2">
      <c r="B35" s="120" t="s">
        <v>54</v>
      </c>
      <c r="C35" s="101"/>
      <c r="D35" s="101"/>
      <c r="E35" s="101"/>
      <c r="F35" s="121"/>
      <c r="G35" s="101"/>
      <c r="H35" s="101"/>
    </row>
    <row r="36" spans="1:8" s="98" customFormat="1" ht="15" customHeight="1" x14ac:dyDescent="0.2">
      <c r="A36" s="104"/>
      <c r="B36" s="122" t="s">
        <v>55</v>
      </c>
      <c r="C36" s="101"/>
      <c r="D36" s="101"/>
      <c r="E36" s="108"/>
      <c r="F36" s="121"/>
      <c r="G36" s="101"/>
      <c r="H36" s="101"/>
    </row>
    <row r="37" spans="1:8" s="98" customFormat="1" ht="12.75" x14ac:dyDescent="0.2">
      <c r="A37" s="104"/>
      <c r="B37" s="122" t="s">
        <v>62</v>
      </c>
      <c r="C37" s="101"/>
      <c r="D37" s="101"/>
      <c r="E37" s="101"/>
      <c r="F37" s="121"/>
      <c r="G37" s="101"/>
      <c r="H37" s="101"/>
    </row>
    <row r="38" spans="1:8" s="98" customFormat="1" ht="12.75" x14ac:dyDescent="0.2">
      <c r="A38" s="104"/>
      <c r="B38" s="122" t="s">
        <v>57</v>
      </c>
      <c r="C38" s="101"/>
      <c r="D38" s="101"/>
      <c r="E38" s="121"/>
      <c r="F38" s="121"/>
      <c r="G38" s="101"/>
      <c r="H38" s="101"/>
    </row>
    <row r="39" spans="1:8" s="98" customFormat="1" ht="12.75" x14ac:dyDescent="0.2">
      <c r="A39" s="104"/>
      <c r="B39" s="122" t="s">
        <v>58</v>
      </c>
      <c r="C39" s="101"/>
      <c r="D39" s="101"/>
      <c r="E39" s="101"/>
      <c r="F39" s="121"/>
      <c r="G39" s="101"/>
      <c r="H39" s="101"/>
    </row>
    <row r="40" spans="1:8" s="98" customFormat="1" ht="12.75" x14ac:dyDescent="0.2">
      <c r="A40" s="104"/>
      <c r="B40" s="122" t="s">
        <v>59</v>
      </c>
      <c r="C40" s="101"/>
      <c r="D40" s="101"/>
      <c r="E40" s="101"/>
      <c r="F40" s="101"/>
      <c r="G40" s="123"/>
      <c r="H40" s="101"/>
    </row>
    <row r="41" spans="1:8" s="98" customFormat="1" ht="12.75" x14ac:dyDescent="0.2">
      <c r="A41" s="104"/>
      <c r="B41" s="122" t="s">
        <v>60</v>
      </c>
      <c r="C41" s="101"/>
      <c r="D41" s="101"/>
      <c r="E41" s="101"/>
      <c r="F41" s="101"/>
      <c r="G41" s="124"/>
      <c r="H41" s="101"/>
    </row>
    <row r="42" spans="1:8" x14ac:dyDescent="0.2">
      <c r="B42" s="104" t="s">
        <v>102</v>
      </c>
    </row>
  </sheetData>
  <mergeCells count="14">
    <mergeCell ref="B28:C33"/>
    <mergeCell ref="B6:B23"/>
    <mergeCell ref="C6:C11"/>
    <mergeCell ref="C12:C17"/>
    <mergeCell ref="C18:C23"/>
    <mergeCell ref="B24:B27"/>
    <mergeCell ref="C24:C27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0" width="5.28515625" style="104" customWidth="1"/>
    <col min="11" max="16384" width="11.42578125" style="104"/>
  </cols>
  <sheetData>
    <row r="1" spans="1:10" s="12" customFormat="1" ht="36.75" customHeight="1" x14ac:dyDescent="0.2">
      <c r="B1" s="855" t="s">
        <v>84</v>
      </c>
      <c r="C1" s="855"/>
      <c r="D1" s="855"/>
      <c r="E1" s="855"/>
      <c r="F1" s="855"/>
      <c r="G1" s="855"/>
      <c r="H1" s="855"/>
      <c r="J1" s="101"/>
    </row>
    <row r="2" spans="1:10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  <c r="J2" s="101"/>
    </row>
    <row r="3" spans="1:10" s="15" customFormat="1" ht="22.15" customHeight="1" thickTop="1" thickBot="1" x14ac:dyDescent="0.25">
      <c r="A3" s="101"/>
      <c r="B3" s="103"/>
      <c r="C3" s="103"/>
      <c r="D3" s="103"/>
      <c r="E3" s="856">
        <v>2017</v>
      </c>
      <c r="F3" s="857"/>
      <c r="G3" s="857"/>
      <c r="H3" s="858"/>
      <c r="J3" s="101"/>
    </row>
    <row r="4" spans="1:10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10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  <c r="J5" s="107"/>
    </row>
    <row r="6" spans="1:10" ht="13.5" thickTop="1" x14ac:dyDescent="0.2">
      <c r="B6" s="848" t="s">
        <v>41</v>
      </c>
      <c r="C6" s="851" t="s">
        <v>42</v>
      </c>
      <c r="D6" s="20" t="s">
        <v>43</v>
      </c>
      <c r="E6" s="25">
        <v>366611.66</v>
      </c>
      <c r="F6" s="22">
        <v>366611.66</v>
      </c>
      <c r="G6" s="23">
        <v>14</v>
      </c>
      <c r="H6" s="24">
        <v>52144.65</v>
      </c>
      <c r="J6" s="108"/>
    </row>
    <row r="7" spans="1:10" ht="12.75" x14ac:dyDescent="0.2">
      <c r="B7" s="848"/>
      <c r="C7" s="851"/>
      <c r="D7" s="26" t="s">
        <v>44</v>
      </c>
      <c r="E7" s="25">
        <v>80.25</v>
      </c>
      <c r="F7" s="22">
        <v>80.25</v>
      </c>
      <c r="G7" s="28"/>
      <c r="H7" s="29">
        <v>4.99</v>
      </c>
    </row>
    <row r="8" spans="1:10" ht="12.75" x14ac:dyDescent="0.2">
      <c r="B8" s="848"/>
      <c r="C8" s="851"/>
      <c r="D8" s="26" t="s">
        <v>45</v>
      </c>
      <c r="E8" s="25">
        <v>136964.66</v>
      </c>
      <c r="F8" s="22">
        <v>136964.66</v>
      </c>
      <c r="G8" s="28"/>
      <c r="H8" s="29">
        <v>243172.11</v>
      </c>
    </row>
    <row r="9" spans="1:10" ht="12.75" x14ac:dyDescent="0.2">
      <c r="B9" s="848"/>
      <c r="C9" s="851"/>
      <c r="D9" s="32" t="s">
        <v>46</v>
      </c>
      <c r="E9" s="35">
        <v>23.2</v>
      </c>
      <c r="F9" s="33">
        <v>23.2</v>
      </c>
      <c r="G9" s="28"/>
      <c r="H9" s="34">
        <v>0.24</v>
      </c>
    </row>
    <row r="10" spans="1:10" ht="12.75" x14ac:dyDescent="0.2">
      <c r="B10" s="848"/>
      <c r="C10" s="851"/>
      <c r="D10" s="36" t="s">
        <v>47</v>
      </c>
      <c r="E10" s="40">
        <v>1495.48</v>
      </c>
      <c r="F10" s="38">
        <v>1495.48</v>
      </c>
      <c r="G10" s="39"/>
      <c r="H10" s="41">
        <v>3.52</v>
      </c>
    </row>
    <row r="11" spans="1:10" ht="12.75" x14ac:dyDescent="0.2">
      <c r="B11" s="848"/>
      <c r="C11" s="852"/>
      <c r="D11" s="109" t="s">
        <v>48</v>
      </c>
      <c r="E11" s="44">
        <v>505175.24999999994</v>
      </c>
      <c r="F11" s="45">
        <v>505175.24999999994</v>
      </c>
      <c r="G11" s="45">
        <v>14</v>
      </c>
      <c r="H11" s="46">
        <v>295325.51</v>
      </c>
    </row>
    <row r="12" spans="1:10" ht="12.75" x14ac:dyDescent="0.2">
      <c r="B12" s="848"/>
      <c r="C12" s="853" t="s">
        <v>49</v>
      </c>
      <c r="D12" s="110" t="s">
        <v>43</v>
      </c>
      <c r="E12" s="37">
        <v>9840.14</v>
      </c>
      <c r="F12" s="48">
        <v>9840.14</v>
      </c>
      <c r="G12" s="49"/>
      <c r="H12" s="50">
        <v>1201.06</v>
      </c>
    </row>
    <row r="13" spans="1:10" ht="12.75" x14ac:dyDescent="0.2">
      <c r="B13" s="848"/>
      <c r="C13" s="851"/>
      <c r="D13" s="656" t="s">
        <v>44</v>
      </c>
      <c r="E13" s="88">
        <v>881.01</v>
      </c>
      <c r="F13" s="658">
        <v>881.01</v>
      </c>
      <c r="G13" s="658"/>
      <c r="H13" s="659">
        <v>187.72</v>
      </c>
    </row>
    <row r="14" spans="1:10" ht="12.75" x14ac:dyDescent="0.2">
      <c r="B14" s="848"/>
      <c r="C14" s="851"/>
      <c r="D14" s="656" t="s">
        <v>45</v>
      </c>
      <c r="E14" s="88">
        <v>9674.41</v>
      </c>
      <c r="F14" s="658">
        <v>9674.41</v>
      </c>
      <c r="G14" s="658"/>
      <c r="H14" s="659">
        <v>1061.05</v>
      </c>
    </row>
    <row r="15" spans="1:10" ht="12.75" x14ac:dyDescent="0.2">
      <c r="B15" s="848"/>
      <c r="C15" s="851"/>
      <c r="D15" s="111" t="s">
        <v>46</v>
      </c>
      <c r="E15" s="27">
        <v>0</v>
      </c>
      <c r="F15" s="51"/>
      <c r="G15" s="22"/>
      <c r="H15" s="52"/>
    </row>
    <row r="16" spans="1:10" ht="12.75" x14ac:dyDescent="0.2">
      <c r="B16" s="848"/>
      <c r="C16" s="851"/>
      <c r="D16" s="112" t="s">
        <v>47</v>
      </c>
      <c r="E16" s="37">
        <v>0</v>
      </c>
      <c r="F16" s="53"/>
      <c r="G16" s="54"/>
      <c r="H16" s="41">
        <v>5.0199999999999996</v>
      </c>
    </row>
    <row r="17" spans="2:10" ht="12.75" x14ac:dyDescent="0.2">
      <c r="B17" s="848"/>
      <c r="C17" s="852"/>
      <c r="D17" s="109" t="s">
        <v>48</v>
      </c>
      <c r="E17" s="44">
        <v>20395.559999999998</v>
      </c>
      <c r="F17" s="45">
        <v>20395.559999999998</v>
      </c>
      <c r="G17" s="45">
        <v>0</v>
      </c>
      <c r="H17" s="55">
        <v>2454.85</v>
      </c>
    </row>
    <row r="18" spans="2:10" ht="12.75" x14ac:dyDescent="0.2">
      <c r="B18" s="849"/>
      <c r="C18" s="853" t="s">
        <v>50</v>
      </c>
      <c r="D18" s="47" t="s">
        <v>43</v>
      </c>
      <c r="E18" s="37">
        <v>376451.8</v>
      </c>
      <c r="F18" s="57">
        <v>376451.8</v>
      </c>
      <c r="G18" s="57">
        <v>14</v>
      </c>
      <c r="H18" s="58">
        <v>53345.71</v>
      </c>
    </row>
    <row r="19" spans="2:10" ht="12.75" x14ac:dyDescent="0.2">
      <c r="B19" s="849"/>
      <c r="C19" s="851"/>
      <c r="D19" s="26" t="s">
        <v>44</v>
      </c>
      <c r="E19" s="27">
        <v>961.26</v>
      </c>
      <c r="F19" s="22">
        <v>961.26</v>
      </c>
      <c r="G19" s="22">
        <v>0</v>
      </c>
      <c r="H19" s="60">
        <v>192.71</v>
      </c>
    </row>
    <row r="20" spans="2:10" ht="12.75" x14ac:dyDescent="0.2">
      <c r="B20" s="849"/>
      <c r="C20" s="851"/>
      <c r="D20" s="26" t="s">
        <v>45</v>
      </c>
      <c r="E20" s="186">
        <v>146639.07</v>
      </c>
      <c r="F20" s="51">
        <v>146639.07</v>
      </c>
      <c r="G20" s="22">
        <v>0</v>
      </c>
      <c r="H20" s="60">
        <v>244233.15999999997</v>
      </c>
    </row>
    <row r="21" spans="2:10" ht="12.75" x14ac:dyDescent="0.2">
      <c r="B21" s="849"/>
      <c r="C21" s="851"/>
      <c r="D21" s="32" t="s">
        <v>46</v>
      </c>
      <c r="E21" s="186">
        <v>23.2</v>
      </c>
      <c r="F21" s="61">
        <v>23.2</v>
      </c>
      <c r="G21" s="22">
        <v>0</v>
      </c>
      <c r="H21" s="62">
        <v>0.24</v>
      </c>
    </row>
    <row r="22" spans="2:10" ht="12.75" x14ac:dyDescent="0.2">
      <c r="B22" s="849"/>
      <c r="C22" s="851"/>
      <c r="D22" s="36" t="s">
        <v>47</v>
      </c>
      <c r="E22" s="27">
        <v>1495.48</v>
      </c>
      <c r="F22" s="39">
        <v>1495.48</v>
      </c>
      <c r="G22" s="39">
        <v>0</v>
      </c>
      <c r="H22" s="64">
        <v>8.5399999999999991</v>
      </c>
    </row>
    <row r="23" spans="2:10" ht="12.75" x14ac:dyDescent="0.2">
      <c r="B23" s="850"/>
      <c r="C23" s="852"/>
      <c r="D23" s="65" t="s">
        <v>48</v>
      </c>
      <c r="E23" s="69">
        <v>525570.81000000006</v>
      </c>
      <c r="F23" s="67">
        <v>525570.81000000006</v>
      </c>
      <c r="G23" s="67">
        <v>14</v>
      </c>
      <c r="H23" s="68">
        <v>297780.35999999993</v>
      </c>
      <c r="J23" s="113"/>
    </row>
    <row r="24" spans="2:10" ht="12.75" x14ac:dyDescent="0.2">
      <c r="B24" s="854" t="s">
        <v>51</v>
      </c>
      <c r="C24" s="853" t="s">
        <v>52</v>
      </c>
      <c r="D24" s="47" t="s">
        <v>43</v>
      </c>
      <c r="E24" s="71">
        <v>54684.45</v>
      </c>
      <c r="F24" s="71">
        <v>54465.53</v>
      </c>
      <c r="G24" s="57">
        <v>367.63099999999997</v>
      </c>
      <c r="H24" s="73">
        <v>17351.310000000001</v>
      </c>
    </row>
    <row r="25" spans="2:10" ht="12.75" x14ac:dyDescent="0.2">
      <c r="B25" s="848"/>
      <c r="C25" s="851"/>
      <c r="D25" s="657" t="s">
        <v>44</v>
      </c>
      <c r="E25" s="186">
        <v>150</v>
      </c>
      <c r="F25" s="128">
        <v>150</v>
      </c>
      <c r="G25" s="22"/>
      <c r="H25" s="660">
        <v>6</v>
      </c>
    </row>
    <row r="26" spans="2:10" ht="12.75" x14ac:dyDescent="0.2">
      <c r="B26" s="848"/>
      <c r="C26" s="851"/>
      <c r="D26" s="36" t="s">
        <v>47</v>
      </c>
      <c r="E26" s="203">
        <v>10.48</v>
      </c>
      <c r="F26" s="661">
        <v>10.48</v>
      </c>
      <c r="G26" s="662"/>
      <c r="H26" s="663">
        <v>7.0000000000000007E-2</v>
      </c>
    </row>
    <row r="27" spans="2:10" ht="13.5" thickBot="1" x14ac:dyDescent="0.25">
      <c r="B27" s="848"/>
      <c r="C27" s="851"/>
      <c r="D27" s="114" t="s">
        <v>48</v>
      </c>
      <c r="E27" s="75">
        <v>54844.93</v>
      </c>
      <c r="F27" s="76">
        <v>54626.01</v>
      </c>
      <c r="G27" s="76">
        <v>367.63099999999997</v>
      </c>
      <c r="H27" s="77">
        <v>17357.38</v>
      </c>
    </row>
    <row r="28" spans="2:10" ht="14.25" customHeight="1" thickTop="1" x14ac:dyDescent="0.2">
      <c r="B28" s="838" t="s">
        <v>53</v>
      </c>
      <c r="C28" s="839"/>
      <c r="D28" s="78" t="s">
        <v>43</v>
      </c>
      <c r="E28" s="83">
        <v>431136.25</v>
      </c>
      <c r="F28" s="80">
        <v>430917.32999999996</v>
      </c>
      <c r="G28" s="80">
        <v>381.63099999999997</v>
      </c>
      <c r="H28" s="81">
        <v>70697.02</v>
      </c>
    </row>
    <row r="29" spans="2:10" ht="12.75" x14ac:dyDescent="0.2">
      <c r="B29" s="840"/>
      <c r="C29" s="841"/>
      <c r="D29" s="84" t="s">
        <v>44</v>
      </c>
      <c r="E29" s="35">
        <v>1111.26</v>
      </c>
      <c r="F29" s="22">
        <v>1111.26</v>
      </c>
      <c r="G29" s="22"/>
      <c r="H29" s="60">
        <v>198.71</v>
      </c>
    </row>
    <row r="30" spans="2:10" ht="12.75" x14ac:dyDescent="0.2">
      <c r="B30" s="840"/>
      <c r="C30" s="841"/>
      <c r="D30" s="84" t="s">
        <v>45</v>
      </c>
      <c r="E30" s="35">
        <v>146639.07</v>
      </c>
      <c r="F30" s="33">
        <v>146639.07</v>
      </c>
      <c r="G30" s="22"/>
      <c r="H30" s="60">
        <v>244233.15999999997</v>
      </c>
    </row>
    <row r="31" spans="2:10" ht="12.75" x14ac:dyDescent="0.2">
      <c r="B31" s="840"/>
      <c r="C31" s="841"/>
      <c r="D31" s="115" t="s">
        <v>46</v>
      </c>
      <c r="E31" s="116">
        <v>23.2</v>
      </c>
      <c r="F31" s="85">
        <v>23.2</v>
      </c>
      <c r="G31" s="33"/>
      <c r="H31" s="86">
        <v>0.24</v>
      </c>
    </row>
    <row r="32" spans="2:10" ht="12.75" x14ac:dyDescent="0.2">
      <c r="B32" s="840"/>
      <c r="C32" s="841"/>
      <c r="D32" s="117" t="s">
        <v>47</v>
      </c>
      <c r="E32" s="35">
        <v>1505.96</v>
      </c>
      <c r="F32" s="33">
        <v>1505.96</v>
      </c>
      <c r="G32" s="90"/>
      <c r="H32" s="91">
        <v>8.61</v>
      </c>
    </row>
    <row r="33" spans="1:10" ht="14.25" customHeight="1" thickBot="1" x14ac:dyDescent="0.25">
      <c r="B33" s="842"/>
      <c r="C33" s="843"/>
      <c r="D33" s="118" t="s">
        <v>50</v>
      </c>
      <c r="E33" s="119">
        <v>580415.74</v>
      </c>
      <c r="F33" s="94">
        <v>580196.81999999983</v>
      </c>
      <c r="G33" s="94">
        <v>381.63099999999997</v>
      </c>
      <c r="H33" s="95">
        <v>315137.74</v>
      </c>
    </row>
    <row r="34" spans="1:10" ht="21" customHeight="1" thickTop="1" x14ac:dyDescent="0.2">
      <c r="B34" s="101"/>
      <c r="C34" s="101"/>
      <c r="D34" s="101"/>
      <c r="E34" s="101"/>
      <c r="F34" s="101"/>
      <c r="G34" s="101"/>
      <c r="H34" s="101"/>
    </row>
    <row r="35" spans="1:10" ht="12.75" x14ac:dyDescent="0.2">
      <c r="B35" s="120" t="s">
        <v>54</v>
      </c>
      <c r="C35" s="101"/>
      <c r="D35" s="101"/>
      <c r="E35" s="101"/>
      <c r="F35" s="121"/>
      <c r="G35" s="101"/>
      <c r="H35" s="101"/>
    </row>
    <row r="36" spans="1:10" s="98" customFormat="1" ht="15" customHeight="1" x14ac:dyDescent="0.2">
      <c r="A36" s="104"/>
      <c r="B36" s="122" t="s">
        <v>55</v>
      </c>
      <c r="C36" s="101"/>
      <c r="D36" s="101"/>
      <c r="E36" s="108"/>
      <c r="F36" s="121"/>
      <c r="G36" s="101"/>
      <c r="H36" s="101"/>
      <c r="J36" s="104"/>
    </row>
    <row r="37" spans="1:10" s="98" customFormat="1" ht="12.75" x14ac:dyDescent="0.2">
      <c r="A37" s="104"/>
      <c r="B37" s="122" t="s">
        <v>62</v>
      </c>
      <c r="C37" s="101"/>
      <c r="D37" s="101"/>
      <c r="E37" s="101"/>
      <c r="F37" s="121"/>
      <c r="G37" s="101"/>
      <c r="H37" s="101"/>
      <c r="J37" s="104"/>
    </row>
    <row r="38" spans="1:10" s="98" customFormat="1" ht="12.75" x14ac:dyDescent="0.2">
      <c r="A38" s="104"/>
      <c r="B38" s="122" t="s">
        <v>57</v>
      </c>
      <c r="C38" s="101"/>
      <c r="D38" s="101"/>
      <c r="E38" s="121"/>
      <c r="F38" s="121"/>
      <c r="G38" s="101"/>
      <c r="H38" s="101"/>
      <c r="J38" s="104"/>
    </row>
    <row r="39" spans="1:10" s="98" customFormat="1" ht="12.75" x14ac:dyDescent="0.2">
      <c r="A39" s="104"/>
      <c r="B39" s="122" t="s">
        <v>58</v>
      </c>
      <c r="C39" s="101"/>
      <c r="D39" s="101"/>
      <c r="E39" s="101"/>
      <c r="F39" s="121"/>
      <c r="G39" s="101"/>
      <c r="H39" s="101"/>
      <c r="J39" s="104"/>
    </row>
    <row r="40" spans="1:10" s="98" customFormat="1" ht="12.75" x14ac:dyDescent="0.2">
      <c r="A40" s="104"/>
      <c r="B40" s="122" t="s">
        <v>59</v>
      </c>
      <c r="C40" s="101"/>
      <c r="D40" s="101"/>
      <c r="E40" s="101"/>
      <c r="F40" s="101"/>
      <c r="G40" s="123"/>
      <c r="H40" s="101"/>
      <c r="J40" s="104"/>
    </row>
    <row r="41" spans="1:10" s="98" customFormat="1" ht="12.75" x14ac:dyDescent="0.2">
      <c r="A41" s="104"/>
      <c r="B41" s="122" t="s">
        <v>60</v>
      </c>
      <c r="C41" s="101"/>
      <c r="D41" s="101"/>
      <c r="E41" s="101"/>
      <c r="F41" s="101"/>
      <c r="G41" s="124"/>
      <c r="H41" s="101"/>
      <c r="J41" s="104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zoomScaleSheetLayoutView="40" workbookViewId="0"/>
  </sheetViews>
  <sheetFormatPr baseColWidth="10" defaultRowHeight="11.25" x14ac:dyDescent="0.2"/>
  <cols>
    <col min="1" max="1" width="5.140625" style="104" customWidth="1"/>
    <col min="2" max="2" width="16" style="104" customWidth="1"/>
    <col min="3" max="3" width="11.5703125" style="104" customWidth="1"/>
    <col min="4" max="4" width="19.7109375" style="104" customWidth="1"/>
    <col min="5" max="8" width="14.42578125" style="104" customWidth="1"/>
    <col min="9" max="9" width="5.28515625" style="98" customWidth="1"/>
    <col min="10" max="16384" width="11.42578125" style="104"/>
  </cols>
  <sheetData>
    <row r="1" spans="1:9" s="12" customFormat="1" ht="36.75" customHeight="1" x14ac:dyDescent="0.2">
      <c r="B1" s="855" t="s">
        <v>80</v>
      </c>
      <c r="C1" s="855"/>
      <c r="D1" s="855"/>
      <c r="E1" s="855"/>
      <c r="F1" s="855"/>
      <c r="G1" s="855"/>
      <c r="H1" s="855"/>
    </row>
    <row r="2" spans="1:9" s="12" customFormat="1" ht="21.75" customHeight="1" thickBot="1" x14ac:dyDescent="0.25">
      <c r="A2" s="101"/>
      <c r="B2" s="102"/>
      <c r="C2" s="102"/>
      <c r="D2" s="102"/>
      <c r="E2" s="102"/>
      <c r="F2" s="102"/>
      <c r="G2" s="102"/>
      <c r="H2" s="102"/>
    </row>
    <row r="3" spans="1:9" s="15" customFormat="1" ht="22.15" customHeight="1" thickTop="1" thickBot="1" x14ac:dyDescent="0.25">
      <c r="A3" s="101"/>
      <c r="B3" s="103"/>
      <c r="C3" s="103"/>
      <c r="D3" s="103"/>
      <c r="E3" s="856">
        <v>2016</v>
      </c>
      <c r="F3" s="857"/>
      <c r="G3" s="857"/>
      <c r="H3" s="858"/>
    </row>
    <row r="4" spans="1:9" ht="15.75" customHeight="1" thickTop="1" x14ac:dyDescent="0.2">
      <c r="B4" s="865" t="s">
        <v>32</v>
      </c>
      <c r="C4" s="867" t="s">
        <v>33</v>
      </c>
      <c r="D4" s="869" t="s">
        <v>34</v>
      </c>
      <c r="E4" s="846" t="s">
        <v>35</v>
      </c>
      <c r="F4" s="871"/>
      <c r="G4" s="844" t="s">
        <v>36</v>
      </c>
      <c r="H4" s="845"/>
    </row>
    <row r="5" spans="1:9" ht="89.25" customHeight="1" thickBot="1" x14ac:dyDescent="0.25">
      <c r="B5" s="866"/>
      <c r="C5" s="868"/>
      <c r="D5" s="870"/>
      <c r="E5" s="19" t="s">
        <v>50</v>
      </c>
      <c r="F5" s="17" t="s">
        <v>83</v>
      </c>
      <c r="G5" s="17" t="s">
        <v>39</v>
      </c>
      <c r="H5" s="105" t="s">
        <v>40</v>
      </c>
      <c r="I5" s="106"/>
    </row>
    <row r="6" spans="1:9" ht="13.5" thickTop="1" x14ac:dyDescent="0.2">
      <c r="B6" s="848" t="s">
        <v>41</v>
      </c>
      <c r="C6" s="851" t="s">
        <v>42</v>
      </c>
      <c r="D6" s="20" t="s">
        <v>43</v>
      </c>
      <c r="E6" s="25">
        <v>336814.05</v>
      </c>
      <c r="F6" s="22">
        <v>336814.04918000003</v>
      </c>
      <c r="G6" s="23"/>
      <c r="H6" s="24">
        <v>46756.486819999998</v>
      </c>
    </row>
    <row r="7" spans="1:9" ht="12.75" x14ac:dyDescent="0.2">
      <c r="B7" s="848"/>
      <c r="C7" s="851"/>
      <c r="D7" s="26" t="s">
        <v>44</v>
      </c>
      <c r="E7" s="25">
        <v>44.66</v>
      </c>
      <c r="F7" s="22">
        <v>44.66</v>
      </c>
      <c r="G7" s="28"/>
      <c r="H7" s="29">
        <v>2</v>
      </c>
    </row>
    <row r="8" spans="1:9" ht="12.75" x14ac:dyDescent="0.2">
      <c r="B8" s="848"/>
      <c r="C8" s="851"/>
      <c r="D8" s="26" t="s">
        <v>45</v>
      </c>
      <c r="E8" s="25">
        <v>124605.54</v>
      </c>
      <c r="F8" s="22">
        <v>124605.543029999</v>
      </c>
      <c r="G8" s="28"/>
      <c r="H8" s="29">
        <v>217194.62599999999</v>
      </c>
    </row>
    <row r="9" spans="1:9" ht="12.75" x14ac:dyDescent="0.2">
      <c r="B9" s="848"/>
      <c r="C9" s="851"/>
      <c r="D9" s="32" t="s">
        <v>46</v>
      </c>
      <c r="E9" s="35"/>
      <c r="F9" s="33"/>
      <c r="G9" s="28"/>
      <c r="H9" s="34"/>
    </row>
    <row r="10" spans="1:9" ht="12.75" x14ac:dyDescent="0.2">
      <c r="B10" s="848"/>
      <c r="C10" s="851"/>
      <c r="D10" s="36" t="s">
        <v>47</v>
      </c>
      <c r="E10" s="40">
        <v>57.239980000000003</v>
      </c>
      <c r="F10" s="38">
        <v>57.239980000000003</v>
      </c>
      <c r="G10" s="39"/>
      <c r="H10" s="41">
        <v>5.9879799999999994</v>
      </c>
    </row>
    <row r="11" spans="1:9" ht="12.75" x14ac:dyDescent="0.2">
      <c r="B11" s="848"/>
      <c r="C11" s="852"/>
      <c r="D11" s="109" t="s">
        <v>48</v>
      </c>
      <c r="E11" s="44">
        <v>461521.48997999995</v>
      </c>
      <c r="F11" s="45">
        <v>461521.49218999903</v>
      </c>
      <c r="G11" s="45"/>
      <c r="H11" s="46">
        <v>263959.10079999996</v>
      </c>
    </row>
    <row r="12" spans="1:9" ht="12.75" x14ac:dyDescent="0.2">
      <c r="B12" s="848"/>
      <c r="C12" s="853" t="s">
        <v>49</v>
      </c>
      <c r="D12" s="110" t="s">
        <v>43</v>
      </c>
      <c r="E12" s="37">
        <v>25414.26714</v>
      </c>
      <c r="F12" s="48">
        <v>25414.26714</v>
      </c>
      <c r="G12" s="49">
        <v>11.79</v>
      </c>
      <c r="H12" s="50">
        <v>3190.73</v>
      </c>
    </row>
    <row r="13" spans="1:9" ht="12.75" x14ac:dyDescent="0.2">
      <c r="B13" s="848"/>
      <c r="C13" s="851"/>
      <c r="D13" s="656" t="s">
        <v>44</v>
      </c>
      <c r="E13" s="88">
        <v>803.76704000000007</v>
      </c>
      <c r="F13" s="658">
        <v>803.76704000000007</v>
      </c>
      <c r="G13" s="658"/>
      <c r="H13" s="659">
        <v>168.02</v>
      </c>
    </row>
    <row r="14" spans="1:9" ht="12.75" x14ac:dyDescent="0.2">
      <c r="B14" s="848"/>
      <c r="C14" s="851"/>
      <c r="D14" s="656" t="s">
        <v>45</v>
      </c>
      <c r="E14" s="88">
        <v>16556.46427</v>
      </c>
      <c r="F14" s="658">
        <v>16556.46427</v>
      </c>
      <c r="G14" s="658"/>
      <c r="H14" s="659">
        <v>2346.5300000000002</v>
      </c>
    </row>
    <row r="15" spans="1:9" ht="12.75" x14ac:dyDescent="0.2">
      <c r="B15" s="848"/>
      <c r="C15" s="851"/>
      <c r="D15" s="111" t="s">
        <v>46</v>
      </c>
      <c r="E15" s="27">
        <v>23.75</v>
      </c>
      <c r="F15" s="51">
        <v>23.75</v>
      </c>
      <c r="G15" s="22"/>
      <c r="H15" s="52">
        <v>0.25</v>
      </c>
    </row>
    <row r="16" spans="1:9" ht="12.75" x14ac:dyDescent="0.2">
      <c r="B16" s="848"/>
      <c r="C16" s="851"/>
      <c r="D16" s="112" t="s">
        <v>47</v>
      </c>
      <c r="E16" s="37">
        <v>1049.5</v>
      </c>
      <c r="F16" s="53">
        <v>1049.5</v>
      </c>
      <c r="G16" s="54"/>
      <c r="H16" s="41">
        <v>1.85</v>
      </c>
    </row>
    <row r="17" spans="2:8" ht="12.75" x14ac:dyDescent="0.2">
      <c r="B17" s="848"/>
      <c r="C17" s="852"/>
      <c r="D17" s="109" t="s">
        <v>48</v>
      </c>
      <c r="E17" s="44">
        <v>43847.748449999999</v>
      </c>
      <c r="F17" s="45">
        <v>43847.748449999999</v>
      </c>
      <c r="G17" s="45">
        <v>11.79</v>
      </c>
      <c r="H17" s="55">
        <v>5707.380000000001</v>
      </c>
    </row>
    <row r="18" spans="2:8" ht="12.75" x14ac:dyDescent="0.2">
      <c r="B18" s="849"/>
      <c r="C18" s="853" t="s">
        <v>50</v>
      </c>
      <c r="D18" s="47" t="s">
        <v>43</v>
      </c>
      <c r="E18" s="37">
        <v>362228.31632000004</v>
      </c>
      <c r="F18" s="57">
        <v>362228.31632000004</v>
      </c>
      <c r="G18" s="57">
        <v>11.79</v>
      </c>
      <c r="H18" s="58">
        <v>49947.216820000001</v>
      </c>
    </row>
    <row r="19" spans="2:8" ht="12.75" x14ac:dyDescent="0.2">
      <c r="B19" s="849"/>
      <c r="C19" s="851"/>
      <c r="D19" s="26" t="s">
        <v>44</v>
      </c>
      <c r="E19" s="27">
        <v>848.42704000000003</v>
      </c>
      <c r="F19" s="22">
        <v>848.42704000000003</v>
      </c>
      <c r="G19" s="22"/>
      <c r="H19" s="60">
        <v>170.02</v>
      </c>
    </row>
    <row r="20" spans="2:8" ht="12.75" x14ac:dyDescent="0.2">
      <c r="B20" s="849"/>
      <c r="C20" s="851"/>
      <c r="D20" s="26" t="s">
        <v>45</v>
      </c>
      <c r="E20" s="186">
        <v>141162.00729999901</v>
      </c>
      <c r="F20" s="51">
        <v>141162.00729999901</v>
      </c>
      <c r="G20" s="22"/>
      <c r="H20" s="60">
        <v>219541.15599999999</v>
      </c>
    </row>
    <row r="21" spans="2:8" ht="12.75" x14ac:dyDescent="0.2">
      <c r="B21" s="849"/>
      <c r="C21" s="851"/>
      <c r="D21" s="32" t="s">
        <v>46</v>
      </c>
      <c r="E21" s="186">
        <v>23.75</v>
      </c>
      <c r="F21" s="61">
        <v>23.75</v>
      </c>
      <c r="G21" s="22"/>
      <c r="H21" s="62">
        <v>0.25</v>
      </c>
    </row>
    <row r="22" spans="2:8" ht="12.75" x14ac:dyDescent="0.2">
      <c r="B22" s="849"/>
      <c r="C22" s="851"/>
      <c r="D22" s="36" t="s">
        <v>47</v>
      </c>
      <c r="E22" s="27">
        <v>1106.7399800000001</v>
      </c>
      <c r="F22" s="39">
        <v>1106.7399800000001</v>
      </c>
      <c r="G22" s="39"/>
      <c r="H22" s="64">
        <v>7.8379799999999999</v>
      </c>
    </row>
    <row r="23" spans="2:8" ht="12.75" x14ac:dyDescent="0.2">
      <c r="B23" s="850"/>
      <c r="C23" s="852"/>
      <c r="D23" s="65" t="s">
        <v>48</v>
      </c>
      <c r="E23" s="69">
        <v>505369.24063999904</v>
      </c>
      <c r="F23" s="67">
        <v>505369.24063999904</v>
      </c>
      <c r="G23" s="67">
        <v>11.79</v>
      </c>
      <c r="H23" s="68">
        <v>269666.48080000002</v>
      </c>
    </row>
    <row r="24" spans="2:8" ht="12.75" x14ac:dyDescent="0.2">
      <c r="B24" s="854" t="s">
        <v>51</v>
      </c>
      <c r="C24" s="853" t="s">
        <v>52</v>
      </c>
      <c r="D24" s="47" t="s">
        <v>43</v>
      </c>
      <c r="E24" s="71">
        <v>56240.809520000003</v>
      </c>
      <c r="F24" s="71">
        <v>56240.809520000003</v>
      </c>
      <c r="G24" s="57">
        <v>1030.44</v>
      </c>
      <c r="H24" s="73">
        <v>17827.187559999998</v>
      </c>
    </row>
    <row r="25" spans="2:8" ht="12.75" x14ac:dyDescent="0.2">
      <c r="B25" s="848"/>
      <c r="C25" s="851"/>
      <c r="D25" s="657" t="s">
        <v>44</v>
      </c>
      <c r="E25" s="186">
        <v>150</v>
      </c>
      <c r="F25" s="128">
        <v>150</v>
      </c>
      <c r="G25" s="22"/>
      <c r="H25" s="660">
        <v>7.5</v>
      </c>
    </row>
    <row r="26" spans="2:8" ht="12.75" x14ac:dyDescent="0.2">
      <c r="B26" s="848"/>
      <c r="C26" s="851"/>
      <c r="D26" s="36" t="s">
        <v>47</v>
      </c>
      <c r="E26" s="203">
        <v>13</v>
      </c>
      <c r="F26" s="661">
        <v>13</v>
      </c>
      <c r="G26" s="662"/>
      <c r="H26" s="663">
        <v>0.1</v>
      </c>
    </row>
    <row r="27" spans="2:8" ht="13.5" thickBot="1" x14ac:dyDescent="0.25">
      <c r="B27" s="848"/>
      <c r="C27" s="851"/>
      <c r="D27" s="114" t="s">
        <v>48</v>
      </c>
      <c r="E27" s="75">
        <v>56403.809520000003</v>
      </c>
      <c r="F27" s="76">
        <v>56403.809520000003</v>
      </c>
      <c r="G27" s="76">
        <v>1030.44</v>
      </c>
      <c r="H27" s="77">
        <v>17834.787559999997</v>
      </c>
    </row>
    <row r="28" spans="2:8" ht="14.25" customHeight="1" thickTop="1" x14ac:dyDescent="0.2">
      <c r="B28" s="838" t="s">
        <v>53</v>
      </c>
      <c r="C28" s="839"/>
      <c r="D28" s="78" t="s">
        <v>43</v>
      </c>
      <c r="E28" s="83">
        <v>418469.12584000005</v>
      </c>
      <c r="F28" s="80">
        <v>418469.12584000005</v>
      </c>
      <c r="G28" s="80">
        <v>1042.23</v>
      </c>
      <c r="H28" s="81">
        <v>67774.404379999993</v>
      </c>
    </row>
    <row r="29" spans="2:8" ht="12.75" x14ac:dyDescent="0.2">
      <c r="B29" s="840"/>
      <c r="C29" s="841"/>
      <c r="D29" s="84" t="s">
        <v>44</v>
      </c>
      <c r="E29" s="35">
        <v>998.42704000000003</v>
      </c>
      <c r="F29" s="22">
        <v>998.42704000000003</v>
      </c>
      <c r="G29" s="22"/>
      <c r="H29" s="60">
        <v>177.52</v>
      </c>
    </row>
    <row r="30" spans="2:8" ht="12.75" x14ac:dyDescent="0.2">
      <c r="B30" s="840"/>
      <c r="C30" s="841"/>
      <c r="D30" s="84" t="s">
        <v>45</v>
      </c>
      <c r="E30" s="35">
        <v>141162.00729999901</v>
      </c>
      <c r="F30" s="33">
        <v>141162.00729999901</v>
      </c>
      <c r="G30" s="22"/>
      <c r="H30" s="60">
        <v>219541.15599999999</v>
      </c>
    </row>
    <row r="31" spans="2:8" ht="12.75" x14ac:dyDescent="0.2">
      <c r="B31" s="840"/>
      <c r="C31" s="841"/>
      <c r="D31" s="115" t="s">
        <v>46</v>
      </c>
      <c r="E31" s="116">
        <v>23.75</v>
      </c>
      <c r="F31" s="85">
        <v>23.75</v>
      </c>
      <c r="G31" s="33"/>
      <c r="H31" s="86">
        <v>0.25</v>
      </c>
    </row>
    <row r="32" spans="2:8" ht="12.75" x14ac:dyDescent="0.2">
      <c r="B32" s="840"/>
      <c r="C32" s="841"/>
      <c r="D32" s="117" t="s">
        <v>47</v>
      </c>
      <c r="E32" s="35">
        <v>1119.7399800000001</v>
      </c>
      <c r="F32" s="33">
        <v>1119.7399800000001</v>
      </c>
      <c r="G32" s="90"/>
      <c r="H32" s="91">
        <v>7.9379799999999996</v>
      </c>
    </row>
    <row r="33" spans="1:8" ht="14.25" customHeight="1" thickBot="1" x14ac:dyDescent="0.25">
      <c r="B33" s="842"/>
      <c r="C33" s="843"/>
      <c r="D33" s="118" t="s">
        <v>50</v>
      </c>
      <c r="E33" s="119">
        <v>561773.05015999905</v>
      </c>
      <c r="F33" s="94">
        <v>561773.05015999905</v>
      </c>
      <c r="G33" s="94">
        <v>1042.23</v>
      </c>
      <c r="H33" s="95">
        <v>287501.26835999999</v>
      </c>
    </row>
    <row r="34" spans="1:8" ht="21" customHeight="1" thickTop="1" x14ac:dyDescent="0.2">
      <c r="B34" s="101"/>
      <c r="C34" s="101"/>
      <c r="D34" s="101"/>
      <c r="E34" s="101"/>
      <c r="F34" s="101"/>
      <c r="G34" s="101"/>
      <c r="H34" s="101"/>
    </row>
    <row r="35" spans="1:8" ht="12.75" x14ac:dyDescent="0.2">
      <c r="B35" s="120" t="s">
        <v>54</v>
      </c>
      <c r="C35" s="101"/>
      <c r="D35" s="101"/>
      <c r="E35" s="101"/>
      <c r="F35" s="121"/>
      <c r="G35" s="101"/>
      <c r="H35" s="101"/>
    </row>
    <row r="36" spans="1:8" s="98" customFormat="1" ht="15" customHeight="1" x14ac:dyDescent="0.2">
      <c r="A36" s="104"/>
      <c r="B36" s="122" t="s">
        <v>55</v>
      </c>
      <c r="C36" s="101"/>
      <c r="D36" s="101"/>
      <c r="E36" s="108"/>
      <c r="F36" s="121"/>
      <c r="G36" s="101"/>
      <c r="H36" s="101"/>
    </row>
    <row r="37" spans="1:8" s="98" customFormat="1" ht="12.75" x14ac:dyDescent="0.2">
      <c r="A37" s="104"/>
      <c r="B37" s="122" t="s">
        <v>62</v>
      </c>
      <c r="C37" s="101"/>
      <c r="D37" s="101"/>
      <c r="E37" s="101"/>
      <c r="F37" s="121"/>
      <c r="G37" s="101"/>
      <c r="H37" s="101"/>
    </row>
    <row r="38" spans="1:8" s="98" customFormat="1" ht="12.75" x14ac:dyDescent="0.2">
      <c r="A38" s="104"/>
      <c r="B38" s="122" t="s">
        <v>57</v>
      </c>
      <c r="C38" s="101"/>
      <c r="D38" s="101"/>
      <c r="E38" s="121"/>
      <c r="F38" s="121"/>
      <c r="G38" s="101"/>
      <c r="H38" s="101"/>
    </row>
    <row r="39" spans="1:8" s="98" customFormat="1" ht="12.75" x14ac:dyDescent="0.2">
      <c r="A39" s="104"/>
      <c r="B39" s="122" t="s">
        <v>58</v>
      </c>
      <c r="C39" s="101"/>
      <c r="D39" s="101"/>
      <c r="E39" s="101"/>
      <c r="F39" s="121"/>
      <c r="G39" s="101"/>
      <c r="H39" s="101"/>
    </row>
    <row r="40" spans="1:8" s="98" customFormat="1" ht="12.75" x14ac:dyDescent="0.2">
      <c r="A40" s="104"/>
      <c r="B40" s="122" t="s">
        <v>59</v>
      </c>
      <c r="C40" s="101"/>
      <c r="D40" s="101"/>
      <c r="E40" s="101"/>
      <c r="F40" s="101"/>
      <c r="G40" s="123"/>
      <c r="H40" s="101"/>
    </row>
    <row r="41" spans="1:8" s="98" customFormat="1" ht="12.75" x14ac:dyDescent="0.2">
      <c r="A41" s="104"/>
      <c r="B41" s="122" t="s">
        <v>60</v>
      </c>
      <c r="C41" s="101"/>
      <c r="D41" s="101"/>
      <c r="E41" s="101"/>
      <c r="F41" s="101"/>
      <c r="G41" s="124"/>
      <c r="H41" s="101"/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33</vt:i4>
      </vt:variant>
    </vt:vector>
  </HeadingPairs>
  <TitlesOfParts>
    <vt:vector size="56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'2020-2022'!Print_Area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2023-12-12T09:33:16Z</dcterms:modified>
</cp:coreProperties>
</file>