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firstSheet="21" activeTab="30"/>
  </bookViews>
  <sheets>
    <sheet name="14.1" sheetId="1" r:id="rId1"/>
    <sheet name="14.2" sheetId="2" r:id="rId2"/>
    <sheet name="14.3" sheetId="3" r:id="rId3"/>
    <sheet name="14.4" sheetId="4" r:id="rId4"/>
    <sheet name="14.5" sheetId="5" r:id="rId5"/>
    <sheet name="14.6" sheetId="6" r:id="rId6"/>
    <sheet name="14.7" sheetId="7" r:id="rId7"/>
    <sheet name="14.8" sheetId="8" r:id="rId8"/>
    <sheet name="14.9" sheetId="9" r:id="rId9"/>
    <sheet name="14.10" sheetId="10" r:id="rId10"/>
    <sheet name="14.11" sheetId="11" r:id="rId11"/>
    <sheet name="14.12" sheetId="12" r:id="rId12"/>
    <sheet name="14.13" sheetId="13" r:id="rId13"/>
    <sheet name="14.14" sheetId="14" r:id="rId14"/>
    <sheet name="14.15" sheetId="15" r:id="rId15"/>
    <sheet name="14.16" sheetId="16" r:id="rId16"/>
    <sheet name="14.17" sheetId="17" r:id="rId17"/>
    <sheet name="14.18" sheetId="18" r:id="rId18"/>
    <sheet name="14.19" sheetId="19" r:id="rId19"/>
    <sheet name="14.20" sheetId="20" r:id="rId20"/>
    <sheet name="14.21" sheetId="21" r:id="rId21"/>
    <sheet name="14.22" sheetId="22" r:id="rId22"/>
    <sheet name="14.23" sheetId="23" r:id="rId23"/>
    <sheet name="14.24" sheetId="24" r:id="rId24"/>
    <sheet name="14.25" sheetId="25" r:id="rId25"/>
    <sheet name="14.26" sheetId="26" r:id="rId26"/>
    <sheet name="14.27" sheetId="27" r:id="rId27"/>
    <sheet name="14.28" sheetId="28" r:id="rId28"/>
    <sheet name="14.29" sheetId="29" r:id="rId29"/>
    <sheet name="14.30" sheetId="30" r:id="rId30"/>
    <sheet name="14.31" sheetId="31" r:id="rId31"/>
    <sheet name="14.32" sheetId="32" r:id="rId32"/>
    <sheet name="14.33" sheetId="33" r:id="rId33"/>
    <sheet name="14.34" sheetId="34" r:id="rId34"/>
    <sheet name="14.35" sheetId="35" r:id="rId35"/>
    <sheet name="14.36" sheetId="36" r:id="rId36"/>
    <sheet name="14.37" sheetId="37" r:id="rId37"/>
    <sheet name="14.38" sheetId="38" r:id="rId38"/>
    <sheet name="14.39" sheetId="39" r:id="rId39"/>
    <sheet name="14.40" sheetId="40" r:id="rId40"/>
    <sheet name="14.41" sheetId="41" r:id="rId41"/>
    <sheet name="14.42" sheetId="42" r:id="rId42"/>
    <sheet name="14.43" sheetId="43" r:id="rId43"/>
  </sheets>
  <externalReferences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A" localSheetId="9">#REF!</definedName>
    <definedName name="\A" localSheetId="10">#REF!</definedName>
    <definedName name="\A" localSheetId="11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9">#REF!</definedName>
    <definedName name="\A" localSheetId="21">#REF!</definedName>
    <definedName name="\A" localSheetId="23">#REF!</definedName>
    <definedName name="\A" localSheetId="24">#REF!</definedName>
    <definedName name="\A" localSheetId="27">#REF!</definedName>
    <definedName name="\A" localSheetId="2">#REF!</definedName>
    <definedName name="\A" localSheetId="29">#REF!</definedName>
    <definedName name="\A" localSheetId="31">#REF!</definedName>
    <definedName name="\A" localSheetId="33">#REF!</definedName>
    <definedName name="\A" localSheetId="35">#REF!</definedName>
    <definedName name="\A" localSheetId="37">#REF!</definedName>
    <definedName name="\A" localSheetId="3">'14.4'!#REF!</definedName>
    <definedName name="\A" localSheetId="39">#REF!</definedName>
    <definedName name="\A" localSheetId="40">#REF!</definedName>
    <definedName name="\A" localSheetId="4">#REF!</definedName>
    <definedName name="\A" localSheetId="5">#REF!</definedName>
    <definedName name="\A" localSheetId="7">#REF!</definedName>
    <definedName name="\A" localSheetId="8">#REF!</definedName>
    <definedName name="\A">#REF!</definedName>
    <definedName name="\B" localSheetId="2">#REF!</definedName>
    <definedName name="\B">#REF!</definedName>
    <definedName name="\C" localSheetId="9">#REF!</definedName>
    <definedName name="\C" localSheetId="10">#REF!</definedName>
    <definedName name="\C" localSheetId="11">#REF!</definedName>
    <definedName name="\C" localSheetId="13">#REF!</definedName>
    <definedName name="\C" localSheetId="14">#REF!</definedName>
    <definedName name="\C" localSheetId="15">#REF!</definedName>
    <definedName name="\C" localSheetId="16">#REF!</definedName>
    <definedName name="\C" localSheetId="19">#REF!</definedName>
    <definedName name="\C" localSheetId="21">#REF!</definedName>
    <definedName name="\C" localSheetId="23">#REF!</definedName>
    <definedName name="\C" localSheetId="24">#REF!</definedName>
    <definedName name="\C" localSheetId="27">#REF!</definedName>
    <definedName name="\C" localSheetId="2">#REF!</definedName>
    <definedName name="\C" localSheetId="29">#REF!</definedName>
    <definedName name="\C" localSheetId="31">#REF!</definedName>
    <definedName name="\C" localSheetId="33">#REF!</definedName>
    <definedName name="\C" localSheetId="35">#REF!</definedName>
    <definedName name="\C" localSheetId="37">#REF!</definedName>
    <definedName name="\C" localSheetId="3">'14.4'!#REF!</definedName>
    <definedName name="\C" localSheetId="39">#REF!</definedName>
    <definedName name="\C" localSheetId="40">#REF!</definedName>
    <definedName name="\C" localSheetId="4">#REF!</definedName>
    <definedName name="\C" localSheetId="5">#REF!</definedName>
    <definedName name="\C" localSheetId="7">#REF!</definedName>
    <definedName name="\C" localSheetId="8">#REF!</definedName>
    <definedName name="\C">#REF!</definedName>
    <definedName name="\D" localSheetId="2">'[4]19.11-12'!$B$51</definedName>
    <definedName name="\D">'[4]19.11-12'!$B$51</definedName>
    <definedName name="\G" localSheetId="9">#REF!</definedName>
    <definedName name="\G" localSheetId="10">#REF!</definedName>
    <definedName name="\G" localSheetId="11">#REF!</definedName>
    <definedName name="\G" localSheetId="13">#REF!</definedName>
    <definedName name="\G" localSheetId="14">#REF!</definedName>
    <definedName name="\G" localSheetId="15">#REF!</definedName>
    <definedName name="\G" localSheetId="16">#REF!</definedName>
    <definedName name="\G" localSheetId="19">#REF!</definedName>
    <definedName name="\G" localSheetId="21">#REF!</definedName>
    <definedName name="\G" localSheetId="23">#REF!</definedName>
    <definedName name="\G" localSheetId="24">#REF!</definedName>
    <definedName name="\G" localSheetId="27">#REF!</definedName>
    <definedName name="\G" localSheetId="2">#REF!</definedName>
    <definedName name="\G" localSheetId="29">#REF!</definedName>
    <definedName name="\G" localSheetId="31">#REF!</definedName>
    <definedName name="\G" localSheetId="33">#REF!</definedName>
    <definedName name="\G" localSheetId="35">#REF!</definedName>
    <definedName name="\G" localSheetId="37">#REF!</definedName>
    <definedName name="\G" localSheetId="3">'14.4'!#REF!</definedName>
    <definedName name="\G" localSheetId="39">#REF!</definedName>
    <definedName name="\G" localSheetId="40">#REF!</definedName>
    <definedName name="\G" localSheetId="4">#REF!</definedName>
    <definedName name="\G" localSheetId="5">#REF!</definedName>
    <definedName name="\G" localSheetId="7">#REF!</definedName>
    <definedName name="\G" localSheetId="8">#REF!</definedName>
    <definedName name="\G">#REF!</definedName>
    <definedName name="\I" localSheetId="2">#REF!</definedName>
    <definedName name="\I">#REF!</definedName>
    <definedName name="\L" localSheetId="2">'[4]19.11-12'!$B$53</definedName>
    <definedName name="\L">'[4]19.11-12'!$B$53</definedName>
    <definedName name="\N" localSheetId="2">#REF!</definedName>
    <definedName name="\N">#REF!</definedName>
    <definedName name="\T" localSheetId="2">'[3]GANADE10'!$B$90</definedName>
    <definedName name="\T">'[3]GANADE10'!$B$90</definedName>
    <definedName name="__123Graph_A" localSheetId="2" hidden="1">'[4]19.14-15'!$B$34:$B$37</definedName>
    <definedName name="__123Graph_A" hidden="1">'[4]19.14-15'!$B$34:$B$37</definedName>
    <definedName name="__123Graph_ACurrent" localSheetId="2" hidden="1">'[4]19.14-15'!$B$34:$B$37</definedName>
    <definedName name="__123Graph_ACurrent" hidden="1">'[4]19.14-15'!$B$34:$B$37</definedName>
    <definedName name="__123Graph_AGrßfico1" localSheetId="2" hidden="1">'[4]19.14-15'!$B$34:$B$37</definedName>
    <definedName name="__123Graph_AGrßfico1" hidden="1">'[4]19.14-15'!$B$34:$B$37</definedName>
    <definedName name="__123Graph_B" localSheetId="2" hidden="1">'[1]p122'!#REF!</definedName>
    <definedName name="__123Graph_B" hidden="1">'[1]p122'!#REF!</definedName>
    <definedName name="__123Graph_BCurrent" localSheetId="2" hidden="1">'[4]19.14-15'!#REF!</definedName>
    <definedName name="__123Graph_BCurrent" hidden="1">'[4]19.14-15'!#REF!</definedName>
    <definedName name="__123Graph_BGrßfico1" localSheetId="2" hidden="1">'[4]19.14-15'!#REF!</definedName>
    <definedName name="__123Graph_BGrßfico1" hidden="1">'[4]19.14-15'!#REF!</definedName>
    <definedName name="__123Graph_C" localSheetId="2" hidden="1">'[4]19.14-15'!$C$34:$C$37</definedName>
    <definedName name="__123Graph_C" hidden="1">'[4]19.14-15'!$C$34:$C$37</definedName>
    <definedName name="__123Graph_CCurrent" localSheetId="2" hidden="1">'[4]19.14-15'!$C$34:$C$37</definedName>
    <definedName name="__123Graph_CCurrent" hidden="1">'[4]19.14-15'!$C$34:$C$37</definedName>
    <definedName name="__123Graph_CGrßfico1" localSheetId="2" hidden="1">'[4]19.14-15'!$C$34:$C$37</definedName>
    <definedName name="__123Graph_CGrßfico1" hidden="1">'[4]19.14-15'!$C$34:$C$37</definedName>
    <definedName name="__123Graph_D" localSheetId="2" hidden="1">'[1]p122'!#REF!</definedName>
    <definedName name="__123Graph_D" hidden="1">'[1]p122'!#REF!</definedName>
    <definedName name="__123Graph_DCurrent" localSheetId="2" hidden="1">'[4]19.14-15'!#REF!</definedName>
    <definedName name="__123Graph_DCurrent" hidden="1">'[4]19.14-15'!#REF!</definedName>
    <definedName name="__123Graph_DGrßfico1" localSheetId="2" hidden="1">'[4]19.14-15'!#REF!</definedName>
    <definedName name="__123Graph_DGrßfico1" hidden="1">'[4]19.14-15'!#REF!</definedName>
    <definedName name="__123Graph_E" localSheetId="2" hidden="1">'[4]19.14-15'!$D$34:$D$37</definedName>
    <definedName name="__123Graph_E" hidden="1">'[4]19.14-15'!$D$34:$D$37</definedName>
    <definedName name="__123Graph_ECurrent" localSheetId="2" hidden="1">'[4]19.14-15'!$D$34:$D$37</definedName>
    <definedName name="__123Graph_ECurrent" hidden="1">'[4]19.14-15'!$D$34:$D$37</definedName>
    <definedName name="__123Graph_EGrßfico1" localSheetId="2" hidden="1">'[4]19.14-15'!$D$34:$D$37</definedName>
    <definedName name="__123Graph_EGrßfico1" hidden="1">'[4]19.14-15'!$D$34:$D$37</definedName>
    <definedName name="__123Graph_F" localSheetId="2" hidden="1">'[1]p122'!#REF!</definedName>
    <definedName name="__123Graph_F" hidden="1">'[1]p122'!#REF!</definedName>
    <definedName name="__123Graph_FCurrent" localSheetId="2" hidden="1">'[4]19.14-15'!#REF!</definedName>
    <definedName name="__123Graph_FCurrent" hidden="1">'[4]19.14-15'!#REF!</definedName>
    <definedName name="__123Graph_FGrßfico1" localSheetId="2" hidden="1">'[4]19.14-15'!#REF!</definedName>
    <definedName name="__123Graph_FGrßfico1" hidden="1">'[4]19.14-15'!#REF!</definedName>
    <definedName name="__123Graph_X" localSheetId="2" hidden="1">'[1]p122'!#REF!</definedName>
    <definedName name="__123Graph_X" hidden="1">'[1]p122'!#REF!</definedName>
    <definedName name="__123Graph_XCurrent" localSheetId="2" hidden="1">'[4]19.14-15'!#REF!</definedName>
    <definedName name="__123Graph_XCurrent" hidden="1">'[4]19.14-15'!#REF!</definedName>
    <definedName name="__123Graph_XGrßfico1" localSheetId="2" hidden="1">'[4]19.14-15'!#REF!</definedName>
    <definedName name="__123Graph_XGrßfico1" hidden="1">'[4]19.14-15'!#REF!</definedName>
    <definedName name="A_impresión_IM" localSheetId="2">#REF!</definedName>
    <definedName name="A_impresión_IM">#REF!</definedName>
    <definedName name="alk" localSheetId="2">'[4]19.11-12'!$B$53</definedName>
    <definedName name="alk">'[4]19.11-12'!$B$53</definedName>
    <definedName name="_xlnm.Print_Area" localSheetId="0">'14.1'!$A$1:$I$52</definedName>
    <definedName name="_xlnm.Print_Area" localSheetId="12">'14.13'!$A$1:$K$87</definedName>
    <definedName name="_xlnm.Print_Area" localSheetId="15">'14.16'!$A:$IV</definedName>
    <definedName name="_xlnm.Print_Area" localSheetId="17">'14.18'!$A$1:$K$87</definedName>
    <definedName name="_xlnm.Print_Area" localSheetId="18">'14.19'!$A$1:$K$87</definedName>
    <definedName name="_xlnm.Print_Area" localSheetId="1">'14.2'!$A$1:$I$53</definedName>
    <definedName name="_xlnm.Print_Area" localSheetId="20">'14.21'!$A$1:$K$87</definedName>
    <definedName name="_xlnm.Print_Area" localSheetId="22">'14.23'!$A$1:$K$87</definedName>
    <definedName name="_xlnm.Print_Area" localSheetId="25">'14.26'!$A$1:$K$87</definedName>
    <definedName name="_xlnm.Print_Area" localSheetId="26">'14.27'!$A$1:$E$86</definedName>
    <definedName name="_xlnm.Print_Area" localSheetId="28">'14.29'!$A$1:$K$87</definedName>
    <definedName name="_xlnm.Print_Area" localSheetId="2">'14.3'!$A$1:$J$26</definedName>
    <definedName name="_xlnm.Print_Area" localSheetId="30">'14.31'!$A$1:$K$87</definedName>
    <definedName name="_xlnm.Print_Area" localSheetId="32">'14.33'!$A$1:$K$36</definedName>
    <definedName name="_xlnm.Print_Area" localSheetId="34">'14.35'!$A$1:$K$59</definedName>
    <definedName name="_xlnm.Print_Area" localSheetId="36">'14.37'!$A$1:$K$31</definedName>
    <definedName name="_xlnm.Print_Area" localSheetId="38">'14.39'!$A$1:$K$25</definedName>
    <definedName name="_xlnm.Print_Area" localSheetId="41">'14.42'!$A$1:$K$48</definedName>
    <definedName name="_xlnm.Print_Area" localSheetId="42">'14.43'!$A$1:$K$56</definedName>
    <definedName name="_xlnm.Print_Area" localSheetId="4">'14.5'!$A$1:$J$28</definedName>
    <definedName name="_xlnm.Print_Area" localSheetId="6">'14.7'!$A$1:$K$87</definedName>
    <definedName name="DatosExternos_1" localSheetId="0">'14.1'!$B$9:$I$51</definedName>
    <definedName name="DatosExternos_1" localSheetId="12">'14.13'!$B$9:$K$86</definedName>
    <definedName name="DatosExternos_1" localSheetId="13">'14.14'!$B$8:$G$85</definedName>
    <definedName name="DatosExternos_1" localSheetId="14">'14.15'!$B$8:$G$85</definedName>
    <definedName name="DatosExternos_1" localSheetId="17">'14.18'!$B$9:$K$86</definedName>
    <definedName name="DatosExternos_1" localSheetId="18">'14.19'!$B$9:$K$86</definedName>
    <definedName name="DatosExternos_1" localSheetId="1">'14.2'!$B$10:$I$52</definedName>
    <definedName name="DatosExternos_1" localSheetId="20">'14.21'!$B$9:$K$86</definedName>
    <definedName name="DatosExternos_1" localSheetId="22">'14.23'!$B$9:$K$86</definedName>
    <definedName name="DatosExternos_1" localSheetId="28">'14.29'!$B$9:$K$86</definedName>
    <definedName name="DatosExternos_1" localSheetId="30">'14.31'!$B$9:$K$86</definedName>
    <definedName name="DatosExternos_1" localSheetId="32">'14.33'!$B$9:$K$44</definedName>
    <definedName name="DatosExternos_1" localSheetId="34">'14.35'!$B$9:$K$57</definedName>
    <definedName name="DatosExternos_1" localSheetId="36">'14.37'!$B$9:$K$32</definedName>
    <definedName name="DatosExternos_1" localSheetId="38">'14.39'!$B$9:$K$28</definedName>
    <definedName name="DatosExternos_1" localSheetId="41">'14.42'!$B$9:$K$46</definedName>
    <definedName name="DatosExternos_1" localSheetId="42">'14.43'!$B$9:$K$62</definedName>
    <definedName name="DatosExternos_1" localSheetId="6">'14.7'!$B$9:$K$86</definedName>
    <definedName name="DatosExternos_1" localSheetId="7">'14.8'!$B$8:$G$85</definedName>
    <definedName name="DatosExternos_1" localSheetId="8">'14.9'!$B$8:$G$85</definedName>
    <definedName name="DatosExternos_2" localSheetId="0">'14.1'!$B$9:$I$51</definedName>
    <definedName name="DatosExternos_2" localSheetId="12">'14.13'!$B$9:$K$86</definedName>
    <definedName name="DatosExternos_2" localSheetId="14">'14.15'!$B$8:$G$85</definedName>
    <definedName name="DatosExternos_2" localSheetId="18">'14.19'!$B$9:$K$86</definedName>
    <definedName name="DatosExternos_2" localSheetId="1">'14.2'!$B$10:$I$52</definedName>
    <definedName name="DatosExternos_2" localSheetId="20">'14.21'!$B$9:$K$86</definedName>
    <definedName name="DatosExternos_2" localSheetId="22">'14.23'!$B$9:$K$86</definedName>
    <definedName name="DatosExternos_2" localSheetId="28">'14.29'!$B$9:$K$86</definedName>
    <definedName name="DatosExternos_2" localSheetId="30">'14.31'!$B$9:$K$86</definedName>
    <definedName name="DatosExternos_2" localSheetId="6">'14.7'!$B$9:$K$86</definedName>
    <definedName name="DatosExternos_2" localSheetId="7">'14.8'!$B$8:$G$85</definedName>
    <definedName name="DatosExternos_2" localSheetId="8">'14.9'!$B$8:$G$85</definedName>
    <definedName name="DatosExternos_3" localSheetId="20">'14.21'!$B$9:$K$86</definedName>
    <definedName name="DatosExternos101" localSheetId="6">'14.7'!$B$9:$K$86</definedName>
    <definedName name="DatosExternos106" localSheetId="12">'14.13'!$B$9:$K$86</definedName>
    <definedName name="DatosExternos108" localSheetId="17">'14.18'!$B$9:$K$86</definedName>
    <definedName name="DatosExternos109" localSheetId="18">'14.19'!$B$9:$K$86</definedName>
    <definedName name="DatosExternos110" localSheetId="20">'14.21'!$B$9:$K$86</definedName>
    <definedName name="DatosExternos111" localSheetId="22">'14.23'!$B$9:$K$86</definedName>
    <definedName name="DatosExternos112" localSheetId="25">'14.26'!$B$9:$K$86</definedName>
    <definedName name="DatosExternos113" localSheetId="25">'14.26'!$B$9:$K$86</definedName>
    <definedName name="DatosExternos114" localSheetId="28">'14.29'!$B$9:$K$86</definedName>
    <definedName name="DatosExternos115" localSheetId="30">'14.31'!$B$9:$K$86</definedName>
    <definedName name="DatosExternos116" localSheetId="32">'14.33'!$B$9:$K$35</definedName>
    <definedName name="DatosExternos117" localSheetId="34">'14.35'!$B$9:$K$58</definedName>
    <definedName name="DatosExternos118" localSheetId="36">'14.37'!$B$9:$K$30</definedName>
    <definedName name="DatosExternos119" localSheetId="38">'14.39'!$B$9:$K$24</definedName>
    <definedName name="DatosExternos122" localSheetId="41">'14.42'!$B$9:$K$47</definedName>
    <definedName name="DatosExternos123" localSheetId="42">'14.43'!$B$9:$K$55</definedName>
    <definedName name="DatosExternos95" localSheetId="0">'14.1'!$B$9:$I$51</definedName>
    <definedName name="DatosExternos96" localSheetId="1">'14.2'!$B$10:$I$52</definedName>
    <definedName name="GUION" localSheetId="2">#REF!</definedName>
    <definedName name="GUION">#REF!</definedName>
    <definedName name="Imprimir_área_IM" localSheetId="9">#REF!</definedName>
    <definedName name="Imprimir_área_IM" localSheetId="10">#REF!</definedName>
    <definedName name="Imprimir_área_IM" localSheetId="11">#REF!</definedName>
    <definedName name="Imprimir_área_IM" localSheetId="13">#REF!</definedName>
    <definedName name="Imprimir_área_IM" localSheetId="14">#REF!</definedName>
    <definedName name="Imprimir_área_IM" localSheetId="15">#REF!</definedName>
    <definedName name="Imprimir_área_IM" localSheetId="16">#REF!</definedName>
    <definedName name="Imprimir_área_IM" localSheetId="19">#REF!</definedName>
    <definedName name="Imprimir_área_IM" localSheetId="21">#REF!</definedName>
    <definedName name="Imprimir_área_IM" localSheetId="23">#REF!</definedName>
    <definedName name="Imprimir_área_IM" localSheetId="24">#REF!</definedName>
    <definedName name="Imprimir_área_IM" localSheetId="27">#REF!</definedName>
    <definedName name="Imprimir_área_IM" localSheetId="2">#REF!</definedName>
    <definedName name="Imprimir_área_IM" localSheetId="29">#REF!</definedName>
    <definedName name="Imprimir_área_IM" localSheetId="31">#REF!</definedName>
    <definedName name="Imprimir_área_IM" localSheetId="33">#REF!</definedName>
    <definedName name="Imprimir_área_IM" localSheetId="35">#REF!</definedName>
    <definedName name="Imprimir_área_IM" localSheetId="37">#REF!</definedName>
    <definedName name="Imprimir_área_IM" localSheetId="3">'14.4'!$A$1:$E$75</definedName>
    <definedName name="Imprimir_área_IM" localSheetId="39">#REF!</definedName>
    <definedName name="Imprimir_área_IM" localSheetId="40">#REF!</definedName>
    <definedName name="Imprimir_área_IM" localSheetId="4">#REF!</definedName>
    <definedName name="Imprimir_área_IM" localSheetId="5">#REF!</definedName>
    <definedName name="Imprimir_área_IM" localSheetId="7">#REF!</definedName>
    <definedName name="Imprimir_área_IM" localSheetId="8">#REF!</definedName>
    <definedName name="Imprimir_área_IM">#REF!</definedName>
    <definedName name="p421" localSheetId="2">'[5]CARNE1'!$B$44</definedName>
    <definedName name="p421">'[5]CARNE1'!$B$44</definedName>
    <definedName name="p431" localSheetId="2" hidden="1">'[5]CARNE7'!$G$11:$G$93</definedName>
    <definedName name="p431" hidden="1">'[5]CARNE7'!$G$11:$G$93</definedName>
    <definedName name="PEP" localSheetId="2">'[6]GANADE1'!$B$79</definedName>
    <definedName name="PEP">'[6]GANADE1'!$B$79</definedName>
    <definedName name="PEP1" localSheetId="2">'[7]19.11-12'!$B$51</definedName>
    <definedName name="PEP1">'[7]19.11-12'!$B$51</definedName>
    <definedName name="PEP2" localSheetId="2">'[6]GANADE1'!$B$75</definedName>
    <definedName name="PEP2">'[6]GANADE1'!$B$75</definedName>
    <definedName name="PEP3" localSheetId="2">'[7]19.11-12'!$B$53</definedName>
    <definedName name="PEP3">'[7]19.11-12'!$B$53</definedName>
    <definedName name="PEP4" localSheetId="2" hidden="1">'[7]19.14-15'!$B$34:$B$37</definedName>
    <definedName name="PEP4" hidden="1">'[7]19.14-15'!$B$34:$B$37</definedName>
    <definedName name="PP1" localSheetId="2">'[6]GANADE1'!$B$77</definedName>
    <definedName name="PP1">'[6]GANADE1'!$B$77</definedName>
    <definedName name="PP10" localSheetId="2" hidden="1">'[7]19.14-15'!$C$34:$C$37</definedName>
    <definedName name="PP10" hidden="1">'[7]19.14-15'!$C$34:$C$37</definedName>
    <definedName name="PP11" localSheetId="2" hidden="1">'[7]19.14-15'!$C$34:$C$37</definedName>
    <definedName name="PP11" hidden="1">'[7]19.14-15'!$C$34:$C$37</definedName>
    <definedName name="PP12" localSheetId="2" hidden="1">'[7]19.14-15'!$C$34:$C$37</definedName>
    <definedName name="PP12" hidden="1">'[7]19.14-15'!$C$34:$C$37</definedName>
    <definedName name="PP13" localSheetId="2" hidden="1">'[7]19.14-15'!#REF!</definedName>
    <definedName name="PP13" hidden="1">'[7]19.14-15'!#REF!</definedName>
    <definedName name="PP14" localSheetId="2" hidden="1">'[7]19.14-15'!#REF!</definedName>
    <definedName name="PP14" hidden="1">'[7]19.14-15'!#REF!</definedName>
    <definedName name="PP15" localSheetId="2" hidden="1">'[7]19.14-15'!#REF!</definedName>
    <definedName name="PP15" hidden="1">'[7]19.14-15'!#REF!</definedName>
    <definedName name="PP16" localSheetId="2" hidden="1">'[7]19.14-15'!$D$34:$D$37</definedName>
    <definedName name="PP16" hidden="1">'[7]19.14-15'!$D$34:$D$37</definedName>
    <definedName name="PP17" localSheetId="2" hidden="1">'[7]19.14-15'!$D$34:$D$37</definedName>
    <definedName name="PP17" hidden="1">'[7]19.14-15'!$D$34:$D$37</definedName>
    <definedName name="pp18" localSheetId="2" hidden="1">'[7]19.14-15'!$D$34:$D$37</definedName>
    <definedName name="pp18" hidden="1">'[7]19.14-15'!$D$34:$D$37</definedName>
    <definedName name="pp19" localSheetId="2" hidden="1">'[7]19.14-15'!#REF!</definedName>
    <definedName name="pp19" hidden="1">'[7]19.14-15'!#REF!</definedName>
    <definedName name="PP2" localSheetId="2">'[7]19.22'!#REF!</definedName>
    <definedName name="PP2">'[7]19.22'!#REF!</definedName>
    <definedName name="PP20" localSheetId="2" hidden="1">'[7]19.14-15'!#REF!</definedName>
    <definedName name="PP20" hidden="1">'[7]19.14-15'!#REF!</definedName>
    <definedName name="PP21" localSheetId="2" hidden="1">'[7]19.14-15'!#REF!</definedName>
    <definedName name="PP21" hidden="1">'[7]19.14-15'!#REF!</definedName>
    <definedName name="PP22" localSheetId="2" hidden="1">'[7]19.14-15'!#REF!</definedName>
    <definedName name="PP22" hidden="1">'[7]19.14-15'!#REF!</definedName>
    <definedName name="pp23" localSheetId="2" hidden="1">'[7]19.14-15'!#REF!</definedName>
    <definedName name="pp23" hidden="1">'[7]19.14-15'!#REF!</definedName>
    <definedName name="pp24" localSheetId="2" hidden="1">'[7]19.14-15'!#REF!</definedName>
    <definedName name="pp24" hidden="1">'[7]19.14-15'!#REF!</definedName>
    <definedName name="pp25" localSheetId="2" hidden="1">'[7]19.14-15'!#REF!</definedName>
    <definedName name="pp25" hidden="1">'[7]19.14-15'!#REF!</definedName>
    <definedName name="pp26" localSheetId="2" hidden="1">'[7]19.14-15'!#REF!</definedName>
    <definedName name="pp26" hidden="1">'[7]19.14-15'!#REF!</definedName>
    <definedName name="pp27" localSheetId="2" hidden="1">'[7]19.14-15'!#REF!</definedName>
    <definedName name="pp27" hidden="1">'[7]19.14-15'!#REF!</definedName>
    <definedName name="PP3" localSheetId="2">'[6]GANADE1'!$B$79</definedName>
    <definedName name="PP3">'[6]GANADE1'!$B$79</definedName>
    <definedName name="PP4" localSheetId="2">'[7]19.11-12'!$B$51</definedName>
    <definedName name="PP4">'[7]19.11-12'!$B$51</definedName>
    <definedName name="PP5" localSheetId="2" hidden="1">'[7]19.14-15'!$B$34:$B$37</definedName>
    <definedName name="PP5" hidden="1">'[7]19.14-15'!$B$34:$B$37</definedName>
    <definedName name="PP6" localSheetId="2" hidden="1">'[7]19.14-15'!$B$34:$B$37</definedName>
    <definedName name="PP6" hidden="1">'[7]19.14-15'!$B$34:$B$37</definedName>
    <definedName name="PP7" localSheetId="2" hidden="1">'[7]19.14-15'!#REF!</definedName>
    <definedName name="PP7" hidden="1">'[7]19.14-15'!#REF!</definedName>
    <definedName name="PP8" localSheetId="2" hidden="1">'[7]19.14-15'!#REF!</definedName>
    <definedName name="PP8" hidden="1">'[7]19.14-15'!#REF!</definedName>
    <definedName name="PP9" localSheetId="2" hidden="1">'[7]19.14-15'!#REF!</definedName>
    <definedName name="PP9" hidden="1">'[7]19.14-15'!#REF!</definedName>
    <definedName name="RUTINA" localSheetId="2">#REF!</definedName>
    <definedName name="RUTINA">#REF!</definedName>
    <definedName name="TABLE" localSheetId="16">'14.17'!$A$9:$H$21</definedName>
    <definedName name="TABLE" localSheetId="27">'14.28'!$B$9:$K$22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<sst xmlns="http://schemas.openxmlformats.org/spreadsheetml/2006/main" count="5717" uniqueCount="315">
  <si>
    <t>14.5.  MANZANO: Serie histórica de superficie, rendimiento, producción, valor y comercio exterior</t>
  </si>
  <si>
    <t>Superficie en</t>
  </si>
  <si>
    <t>Arboles</t>
  </si>
  <si>
    <t>Rendimiento</t>
  </si>
  <si>
    <t>Precio medio</t>
  </si>
  <si>
    <t>Comercio exterior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</si>
  <si>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</si>
  <si>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</si>
  <si>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</si>
  <si>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</si>
  <si>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</si>
  <si>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</si>
  <si>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</si>
  <si>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</si>
  <si>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</si>
  <si>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</si>
  <si>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</si>
  <si>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(miles de t)</t>
  </si>
  <si>
    <t>los agricultores</t>
  </si>
  <si>
    <t>(miles de euros)</t>
  </si>
  <si>
    <t>Importaciones</t>
  </si>
  <si>
    <t>Exportaciones</t>
  </si>
  <si>
    <t>(miles de ha)</t>
  </si>
  <si>
    <t>(mil. de árb.)</t>
  </si>
  <si>
    <t>(qm/ha)</t>
  </si>
  <si>
    <t>(euros/100kg)</t>
  </si>
  <si>
    <t xml:space="preserve">  (P) Provisional.   </t>
  </si>
  <si>
    <t>Manzano para sidra</t>
  </si>
  <si>
    <t>Starking</t>
  </si>
  <si>
    <t>Superficie</t>
  </si>
  <si>
    <t>Arboles disemi-</t>
  </si>
  <si>
    <t>nados (miles)</t>
  </si>
  <si>
    <t>Golden delicius</t>
  </si>
  <si>
    <t>Otras variedades</t>
  </si>
  <si>
    <t>14.11.  PERAL: Serie histórica de superficie, rendimiento, producción, valor y comercio exterior</t>
  </si>
  <si>
    <t>Limonera</t>
  </si>
  <si>
    <t>Ercolini</t>
  </si>
  <si>
    <t>Blanquilla</t>
  </si>
  <si>
    <t>(hectáres)</t>
  </si>
  <si>
    <t xml:space="preserve">14.17.  NISPERO: Serie histórica de superficie, rendimiento, producción y valor </t>
  </si>
  <si>
    <t>(hectáreas)</t>
  </si>
  <si>
    <t>14.20.  ALBARICOQUERO: Serie histórica de superficie, rendimiento, producción, valor y comercio exterior</t>
  </si>
  <si>
    <t>–</t>
  </si>
  <si>
    <t>14.22.  CEREZO Y GUINDO: Serie histórica de superficie, rendimiento, producción, valor y comercio exterior</t>
  </si>
  <si>
    <t>14.24.  MELOCOTONERO (1): Serie histórica de superficie, rendimiento, producción, valor y comercio exterior</t>
  </si>
  <si>
    <t xml:space="preserve">  (1) Incluye el nectarino.</t>
  </si>
  <si>
    <t>14.28.  CIRUELO: Serie histórica de superficie, rendimiento, producción, valor y comercio exterior</t>
  </si>
  <si>
    <t>14.30.  HIGUERA: Serie histórica de superficie, rendimiento, producción, valor y comercio exterior</t>
  </si>
  <si>
    <t>14.32.  CHIRIMOYO: Serie histórica de superficie, rendimiento, producción y valor</t>
  </si>
  <si>
    <t>14.34.  GRANADO: Serie histórica de superficie, rendimiento, producción y valor</t>
  </si>
  <si>
    <t>14.36.  AGUACATE: Serie histórica de superficie, rendimiento, producción, valor y comercio exterior</t>
  </si>
  <si>
    <t>14.38.  PLATANERA: Serie histórica de superficie, rendimiento, producción, valor y comercio exterior</t>
  </si>
  <si>
    <t>14.41.  KIWI: Serie histórica de superficie, rendimiento, producción y valor</t>
  </si>
  <si>
    <t>(número de árb.)</t>
  </si>
  <si>
    <t>Países</t>
  </si>
  <si>
    <t>MUNDO</t>
  </si>
  <si>
    <t xml:space="preserve"> Unión Europea</t>
  </si>
  <si>
    <t xml:space="preserve">   Alemania</t>
  </si>
  <si>
    <t xml:space="preserve">   Austria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</si>
  <si>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</si>
  <si>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</si>
  <si>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</si>
  <si>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</si>
  <si>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</si>
  <si>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</si>
  <si>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</si>
  <si>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</si>
  <si>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</si>
  <si>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</si>
  <si>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</si>
  <si>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 xml:space="preserve"> Países con Solicitud de Adhesión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</si>
  <si>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</si>
  <si>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</si>
  <si>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</si>
  <si>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</si>
  <si>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</si>
  <si>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</si>
  <si>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</si>
  <si>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</si>
  <si>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</si>
  <si>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</si>
  <si>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/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</si>
  <si>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</si>
  <si>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</si>
  <si>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</si>
  <si>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</si>
  <si>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</si>
  <si>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Noruega</t>
  </si>
  <si>
    <t xml:space="preserve"> Nueva Zelanda</t>
  </si>
  <si>
    <t xml:space="preserve"> Suiza</t>
  </si>
  <si>
    <t>Fuente: Estadística del Comercio Exterior de España. Departamento de Aduanas e Impuestos Especiales. Agencia Tributaria.</t>
  </si>
  <si>
    <t xml:space="preserve"> Méjico</t>
  </si>
  <si>
    <t>Superficie en plantación regular (hectáreas)</t>
  </si>
  <si>
    <t>Arranques</t>
  </si>
  <si>
    <t>Plantaciones</t>
  </si>
  <si>
    <t>Cultivos</t>
  </si>
  <si>
    <t>en el año</t>
  </si>
  <si>
    <t>Secano</t>
  </si>
  <si>
    <t>Regadío</t>
  </si>
  <si>
    <t>(número)</t>
  </si>
  <si>
    <t>FRUTALES DE PEPITA</t>
  </si>
  <si>
    <t xml:space="preserve">    Manzano para sidra</t>
  </si>
  <si>
    <t xml:space="preserve">    Starking</t>
  </si>
  <si>
    <t xml:space="preserve">    Golden delicius</t>
  </si>
  <si>
    <t xml:space="preserve">    Otras variedades</t>
  </si>
  <si>
    <t xml:space="preserve">  MANZANO TOTAL</t>
  </si>
  <si>
    <t xml:space="preserve">    Limonera</t>
  </si>
  <si>
    <t xml:space="preserve">    Ercolini</t>
  </si>
  <si>
    <t xml:space="preserve">    Blanquilla</t>
  </si>
  <si>
    <t xml:space="preserve">  PERAL TOTAL</t>
  </si>
  <si>
    <t xml:space="preserve">  MEMBRILLERO</t>
  </si>
  <si>
    <t xml:space="preserve">  OTROS DE PEPITA</t>
  </si>
  <si>
    <t>FRUTALES DE HUESO</t>
  </si>
  <si>
    <t xml:space="preserve">  ALBARICOQUERO</t>
  </si>
  <si>
    <t xml:space="preserve">  CEREZO Y GUINDO</t>
  </si>
  <si>
    <t xml:space="preserve">    Melocotoneros</t>
  </si>
  <si>
    <t xml:space="preserve">    Nectarinas</t>
  </si>
  <si>
    <t xml:space="preserve">  MELOCOTONERO TOTAL</t>
  </si>
  <si>
    <t xml:space="preserve">  CIRUELO</t>
  </si>
  <si>
    <t>OTROS FRUTALES DE FRUTO</t>
  </si>
  <si>
    <t>CARNOSO</t>
  </si>
  <si>
    <t xml:space="preserve">  HIGUERA</t>
  </si>
  <si>
    <t xml:space="preserve">  CHIRIMOYO</t>
  </si>
  <si>
    <t xml:space="preserve">  GRANADO</t>
  </si>
  <si>
    <t xml:space="preserve">  AGUACATE</t>
  </si>
  <si>
    <t xml:space="preserve">  PLATANERA</t>
  </si>
  <si>
    <t xml:space="preserve">  KIWI</t>
  </si>
  <si>
    <t xml:space="preserve">  PALMERA DATILERA</t>
  </si>
  <si>
    <t xml:space="preserve">  CHUMBERA</t>
  </si>
  <si>
    <t xml:space="preserve">  OTROS DE FRUTO CARNOSO</t>
  </si>
  <si>
    <t>FRUTALES DE FRUTO SECO</t>
  </si>
  <si>
    <t xml:space="preserve">  ALMENDRO</t>
  </si>
  <si>
    <t xml:space="preserve">  NOGAL</t>
  </si>
  <si>
    <t xml:space="preserve">  AVELLANO</t>
  </si>
  <si>
    <t>Destino de la producción (toneladas)</t>
  </si>
  <si>
    <t>De la superficie en</t>
  </si>
  <si>
    <t>De árboles</t>
  </si>
  <si>
    <t>Consumo propio</t>
  </si>
  <si>
    <t>Ventas</t>
  </si>
  <si>
    <t>producción (kg/ha)</t>
  </si>
  <si>
    <t>Alimentación</t>
  </si>
  <si>
    <t>Consumo</t>
  </si>
  <si>
    <t>Transfor–</t>
  </si>
  <si>
    <t>(kg/árbol)</t>
  </si>
  <si>
    <t>animal</t>
  </si>
  <si>
    <t>humana</t>
  </si>
  <si>
    <t>en fresco</t>
  </si>
  <si>
    <t>mación</t>
  </si>
  <si>
    <t>14.3.  BALANCE DE FRUTALES NO CITRICOS (miles de toneladas)</t>
  </si>
  <si>
    <t>Cobertura geográfica: ESPAÑA</t>
  </si>
  <si>
    <t>Conceptos</t>
  </si>
  <si>
    <t>Frutas Frescas</t>
  </si>
  <si>
    <t>Frutas Cáscara</t>
  </si>
  <si>
    <t>Frutas Desecadas</t>
  </si>
  <si>
    <t>IMPORTACIONES</t>
  </si>
  <si>
    <t xml:space="preserve">  De la U.E.</t>
  </si>
  <si>
    <t>EXPORTACIONES</t>
  </si>
  <si>
    <t xml:space="preserve">  A la U.E.</t>
  </si>
  <si>
    <t xml:space="preserve">  Pérdidas</t>
  </si>
  <si>
    <t xml:space="preserve">  Alimentación animal</t>
  </si>
  <si>
    <t xml:space="preserve">  Transformación</t>
  </si>
  <si>
    <t xml:space="preserve">  Usos industriales</t>
  </si>
  <si>
    <t xml:space="preserve">  Consumo humano </t>
  </si>
  <si>
    <t>Superficie en plantación regular</t>
  </si>
  <si>
    <t>Arboles diseminados (número)</t>
  </si>
  <si>
    <t>Provincias y</t>
  </si>
  <si>
    <t>Superficie en producción</t>
  </si>
  <si>
    <t>Comunidades Autónomas</t>
  </si>
  <si>
    <t>(kg/ha)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</si>
  <si>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</si>
  <si>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</si>
  <si>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</si>
  <si>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</si>
  <si>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</si>
  <si>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</si>
  <si>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</si>
  <si>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</si>
  <si>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</si>
  <si>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</si>
  <si>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</si>
  <si>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</si>
  <si>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</si>
  <si>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</si>
  <si>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</si>
  <si>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</si>
  <si>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</si>
  <si>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</si>
  <si>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</si>
  <si>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</si>
  <si>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</si>
  <si>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</si>
  <si>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</si>
  <si>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</si>
  <si>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</si>
  <si>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</si>
  <si>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</si>
  <si>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</si>
  <si>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</si>
  <si>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</si>
  <si>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</si>
  <si>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</si>
  <si>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</si>
  <si>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</si>
  <si>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</si>
  <si>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</si>
  <si>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</si>
  <si>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</si>
  <si>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</si>
  <si>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</si>
  <si>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</si>
  <si>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</si>
  <si>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</si>
  <si>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</si>
  <si>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</si>
  <si>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</si>
  <si>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</si>
  <si>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</si>
  <si>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</si>
  <si>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</si>
  <si>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</si>
  <si>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</si>
  <si>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</si>
  <si>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</si>
  <si>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</si>
  <si>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</si>
  <si>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</si>
  <si>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Manzano</t>
  </si>
  <si>
    <t>Peral</t>
  </si>
  <si>
    <t>Melocotonero</t>
  </si>
  <si>
    <t>Ciruelo</t>
  </si>
  <si>
    <t>Plátano</t>
  </si>
  <si>
    <t xml:space="preserve">MUNDO 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</si>
  <si>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</si>
  <si>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</si>
  <si>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</si>
  <si>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</si>
  <si>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</si>
  <si>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</si>
  <si>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</si>
  <si>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</si>
  <si>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</si>
  <si>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</si>
  <si>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 Bulgaria</t>
  </si>
  <si>
    <t xml:space="preserve">   Rumania</t>
  </si>
  <si>
    <t xml:space="preserve">   Turquia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</si>
  <si>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</si>
  <si>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</si>
  <si>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</si>
  <si>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</si>
  <si>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</si>
  <si>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</si>
  <si>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</si>
  <si>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</si>
  <si>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</si>
  <si>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</si>
  <si>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</t>
  </si>
  <si>
    <t>Provincias</t>
  </si>
  <si>
    <t>Melocotoneros</t>
  </si>
  <si>
    <t>Nectarinos</t>
  </si>
  <si>
    <t>y</t>
  </si>
  <si>
    <t>Producción (1)</t>
  </si>
  <si>
    <t xml:space="preserve"> PAIS VASCO</t>
  </si>
  <si>
    <t xml:space="preserve"> ARAGON</t>
  </si>
  <si>
    <t xml:space="preserve"> CASTILLA Y LEON</t>
  </si>
  <si>
    <t xml:space="preserve"> CASTILLA–LA MANCHA</t>
  </si>
  <si>
    <t xml:space="preserve"> ANDALUCIA</t>
  </si>
  <si>
    <t>(1) Incluye también la producción procedente de árboles diseminados.</t>
  </si>
  <si>
    <t>PRODUCCION UTILIZABLE</t>
  </si>
  <si>
    <t>VARIACION DE EXISTENCIAS</t>
  </si>
  <si>
    <t>UTILIZACION INTERIOR TOTAL</t>
  </si>
  <si>
    <t>14.6.  MANZANO: Serie histórica de superficie, árboles diseminados y producción según variedades</t>
  </si>
  <si>
    <t>14.12.  PERAL: Serie histórica de superficie, árboles diseminados y producción según variedades</t>
  </si>
  <si>
    <t>14.16.  PERA: Comercio exterior de España, según países (toneladas)</t>
  </si>
  <si>
    <t>14.40.  PLATANO: Comercio exterior de España, según países (toneladas)</t>
  </si>
  <si>
    <t xml:space="preserve"> PAÍS VASCO</t>
  </si>
  <si>
    <t xml:space="preserve"> ARAGÓN</t>
  </si>
  <si>
    <t xml:space="preserve"> CASTILLA Y LEÓN</t>
  </si>
  <si>
    <t xml:space="preserve"> ANDALUCÍA</t>
  </si>
  <si>
    <t>PAISES DE EUROPA</t>
  </si>
  <si>
    <t>OTROS PAISES DEL MUNDO</t>
  </si>
  <si>
    <t>14.25.  MELOCOTON: Comercio exterior de España, según países (toneladas)</t>
  </si>
  <si>
    <t>14.10.  MANZANA: Comercio exterior de España, según países (toneladas)</t>
  </si>
  <si>
    <t xml:space="preserve"> 14.4.  FRUTOS FRESCOS NO CITRICOS: Datos de producción se diferentes países del mundo, 2002 (miles de t)</t>
  </si>
  <si>
    <t xml:space="preserve"> Japón</t>
  </si>
  <si>
    <t xml:space="preserve">  Bulgaria</t>
  </si>
  <si>
    <t xml:space="preserve">  Turquía</t>
  </si>
  <si>
    <t>Campaña 2001/02; período 1.7-30.6</t>
  </si>
  <si>
    <t>2003 (P)</t>
  </si>
  <si>
    <t>14.7.  MANZANO: Análisis provincial de superficie, rendimiento y producción, 2002</t>
  </si>
  <si>
    <t>(miles de árboles)</t>
  </si>
  <si>
    <t>14.13.  PERAL: Análisis provincial de superficie, rendimiento y producción, 2002</t>
  </si>
  <si>
    <t>14.18.  NISPERO: Análisis provincial de superficie, rendimiento y producción, 2002</t>
  </si>
  <si>
    <t>14.19.  OTROS FRUTALES DE PEPITA: Análisis provincial de superficie, rendimiento y producción, 2002</t>
  </si>
  <si>
    <t>14.21.  ALBARICOQUERO: Análisis provincial de superficie, rendimiento y producción, 2002</t>
  </si>
  <si>
    <t>2003(P)</t>
  </si>
  <si>
    <t>14.23.  CEREZO Y GUINDO: Análisis provincial de superficie, rendimiento y producción, 2002</t>
  </si>
  <si>
    <t>14.26.  MELOCOTONERO (1): Análisis provincial de superficie, rendimiento y producción, 2002</t>
  </si>
  <si>
    <t>14.27.  MELOCOTONERO: Análisis provincial de superficie, árboles diseminados y producción según variedades, 2002</t>
  </si>
  <si>
    <t>14.29.  CIRUELO: Análisis provincial de superficie, rendimiento y producción, 2002</t>
  </si>
  <si>
    <t>14.31.  HIGUERA: Análisis provincial de superficie, rendimiento y producción, 2002</t>
  </si>
  <si>
    <t>14.33.  CHIRIMOYO: Análisis provincial de superficie, rendimiento y producción, 2002</t>
  </si>
  <si>
    <t>14.35.  GRANADO: Análisis provincial de superficie, rendimiento y producción, 2002</t>
  </si>
  <si>
    <t>14.37.  AGUACATE: Análisis provincial de superficie, rendimiento y producción, 2002</t>
  </si>
  <si>
    <t>14.39.  PLATANERA: Análisis provincial de superficie, rendimiento y producción, 2002</t>
  </si>
  <si>
    <t>14.42.  KIWI: Análisis provincial de superficie, rendimiento y producción, 2002</t>
  </si>
  <si>
    <t>14.43.  OTROS FRUTALES DE FRUTO CARNOSO: Análisis provincial de superficie, rendimiento y producción, 2002</t>
  </si>
  <si>
    <t>FRUTALES DE FRUTO FRESCO NO CITRICOS</t>
  </si>
  <si>
    <t>14.1.  FRUTALES NO CITRICOS: Resumen nacional de la superficie, 2002</t>
  </si>
  <si>
    <t xml:space="preserve">  NÍSPERO</t>
  </si>
  <si>
    <t>TOTAL FRUTALES NO CÍTRICOS</t>
  </si>
  <si>
    <t>14.2.  FRUTALES NO CITRICOS: Resumen nacional del rendimiento y la producción, 2002</t>
  </si>
  <si>
    <t>14.8.  MANZANO: Análisis provincial de superficie, árboles diseminados y producción según variedades 2002</t>
  </si>
  <si>
    <t>14.9.  MANZANO: Análisis provincial de superficie, árboles diseminados y producción según variedades (conclusión), 2002</t>
  </si>
  <si>
    <t>14.14.  PERAL: Análisis provincial de superficie, árboles diseminados y producción según variedades 2002</t>
  </si>
  <si>
    <t>14.15.  PERAL: Análisis provincial de superficie, árboles diseminados y producción según variedades (conclusión), 2002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</si>
</sst>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2" borderId="0" xfId="0" applyFont="1" applyFill="1" applyBorder="1" applyAlignment="1" quotePrefix="1">
      <alignment horizontal="center"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left"/>
    </xf>
    <xf numFmtId="178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 applyProtection="1">
      <alignment horizontal="right"/>
      <protection/>
    </xf>
    <xf numFmtId="39" fontId="0" fillId="2" borderId="6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178" fontId="0" fillId="2" borderId="3" xfId="0" applyNumberFormat="1" applyFont="1" applyFill="1" applyBorder="1" applyAlignment="1" applyProtection="1">
      <alignment horizontal="right"/>
      <protection/>
    </xf>
    <xf numFmtId="37" fontId="0" fillId="2" borderId="3" xfId="0" applyNumberFormat="1" applyFont="1" applyFill="1" applyBorder="1" applyAlignment="1" applyProtection="1">
      <alignment horizontal="right"/>
      <protection/>
    </xf>
    <xf numFmtId="39" fontId="0" fillId="2" borderId="3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8" fontId="0" fillId="2" borderId="1" xfId="0" applyNumberFormat="1" applyFont="1" applyFill="1" applyBorder="1" applyAlignment="1" applyProtection="1">
      <alignment horizontal="right"/>
      <protection/>
    </xf>
    <xf numFmtId="37" fontId="0" fillId="2" borderId="1" xfId="0" applyNumberFormat="1" applyFont="1" applyFill="1" applyBorder="1" applyAlignment="1" applyProtection="1">
      <alignment horizontal="right"/>
      <protection/>
    </xf>
    <xf numFmtId="39" fontId="0" fillId="2" borderId="1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>
      <alignment horizontal="right"/>
    </xf>
    <xf numFmtId="39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>
      <alignment horizontal="right"/>
    </xf>
    <xf numFmtId="37" fontId="0" fillId="2" borderId="3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/>
    </xf>
    <xf numFmtId="178" fontId="0" fillId="2" borderId="9" xfId="0" applyNumberFormat="1" applyFont="1" applyFill="1" applyBorder="1" applyAlignment="1">
      <alignment horizontal="right"/>
    </xf>
    <xf numFmtId="39" fontId="0" fillId="2" borderId="9" xfId="0" applyNumberFormat="1" applyFont="1" applyFill="1" applyBorder="1" applyAlignment="1">
      <alignment horizontal="right"/>
    </xf>
    <xf numFmtId="37" fontId="0" fillId="2" borderId="9" xfId="0" applyNumberFormat="1" applyFont="1" applyFill="1" applyBorder="1" applyAlignment="1">
      <alignment horizontal="right"/>
    </xf>
    <xf numFmtId="37" fontId="0" fillId="2" borderId="10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178" fontId="0" fillId="2" borderId="6" xfId="0" applyNumberFormat="1" applyFont="1" applyFill="1" applyBorder="1" applyAlignment="1" applyProtection="1">
      <alignment/>
      <protection/>
    </xf>
    <xf numFmtId="37" fontId="0" fillId="2" borderId="6" xfId="0" applyNumberFormat="1" applyFont="1" applyFill="1" applyBorder="1" applyAlignment="1" applyProtection="1">
      <alignment/>
      <protection/>
    </xf>
    <xf numFmtId="178" fontId="0" fillId="2" borderId="3" xfId="0" applyNumberFormat="1" applyFont="1" applyFill="1" applyBorder="1" applyAlignment="1" applyProtection="1">
      <alignment/>
      <protection/>
    </xf>
    <xf numFmtId="37" fontId="0" fillId="2" borderId="3" xfId="0" applyNumberFormat="1" applyFont="1" applyFill="1" applyBorder="1" applyAlignment="1" applyProtection="1">
      <alignment/>
      <protection/>
    </xf>
    <xf numFmtId="37" fontId="0" fillId="2" borderId="3" xfId="0" applyNumberFormat="1" applyFont="1" applyFill="1" applyBorder="1" applyAlignment="1">
      <alignment/>
    </xf>
    <xf numFmtId="178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 applyProtection="1">
      <alignment/>
      <protection/>
    </xf>
    <xf numFmtId="178" fontId="0" fillId="2" borderId="3" xfId="0" applyNumberFormat="1" applyFont="1" applyFill="1" applyBorder="1" applyAlignment="1">
      <alignment/>
    </xf>
    <xf numFmtId="178" fontId="0" fillId="2" borderId="9" xfId="0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178" fontId="0" fillId="2" borderId="10" xfId="0" applyNumberFormat="1" applyFont="1" applyFill="1" applyBorder="1" applyAlignment="1">
      <alignment/>
    </xf>
    <xf numFmtId="178" fontId="0" fillId="2" borderId="0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178" fontId="0" fillId="2" borderId="1" xfId="0" applyNumberFormat="1" applyFont="1" applyFill="1" applyBorder="1" applyAlignment="1" applyProtection="1">
      <alignment/>
      <protection/>
    </xf>
    <xf numFmtId="0" fontId="0" fillId="2" borderId="6" xfId="0" applyFont="1" applyFill="1" applyBorder="1" applyAlignment="1">
      <alignment horizontal="right"/>
    </xf>
    <xf numFmtId="2" fontId="0" fillId="2" borderId="6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2" fontId="0" fillId="2" borderId="3" xfId="0" applyNumberFormat="1" applyFont="1" applyFill="1" applyBorder="1" applyAlignment="1">
      <alignment horizontal="right"/>
    </xf>
    <xf numFmtId="180" fontId="0" fillId="2" borderId="3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2" fontId="0" fillId="2" borderId="1" xfId="0" applyNumberFormat="1" applyFont="1" applyFill="1" applyBorder="1" applyAlignment="1">
      <alignment horizontal="right"/>
    </xf>
    <xf numFmtId="180" fontId="0" fillId="2" borderId="1" xfId="0" applyNumberFormat="1" applyFont="1" applyFill="1" applyBorder="1" applyAlignment="1">
      <alignment horizontal="right"/>
    </xf>
    <xf numFmtId="178" fontId="0" fillId="2" borderId="0" xfId="0" applyNumberFormat="1" applyFont="1" applyFill="1" applyBorder="1" applyAlignment="1">
      <alignment horizontal="right"/>
    </xf>
    <xf numFmtId="179" fontId="0" fillId="2" borderId="1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2" fontId="0" fillId="2" borderId="9" xfId="0" applyNumberFormat="1" applyFont="1" applyFill="1" applyBorder="1" applyAlignment="1">
      <alignment horizontal="right"/>
    </xf>
    <xf numFmtId="178" fontId="0" fillId="2" borderId="6" xfId="0" applyNumberFormat="1" applyFont="1" applyFill="1" applyBorder="1" applyAlignment="1">
      <alignment horizontal="right"/>
    </xf>
    <xf numFmtId="37" fontId="0" fillId="2" borderId="6" xfId="0" applyNumberFormat="1" applyFont="1" applyFill="1" applyBorder="1" applyAlignment="1">
      <alignment horizontal="right"/>
    </xf>
    <xf numFmtId="178" fontId="0" fillId="2" borderId="3" xfId="0" applyNumberFormat="1" applyFont="1" applyFill="1" applyBorder="1" applyAlignment="1">
      <alignment horizontal="right"/>
    </xf>
    <xf numFmtId="178" fontId="0" fillId="2" borderId="10" xfId="0" applyNumberFormat="1" applyFont="1" applyFill="1" applyBorder="1" applyAlignment="1">
      <alignment horizontal="right"/>
    </xf>
    <xf numFmtId="37" fontId="0" fillId="2" borderId="0" xfId="0" applyNumberFormat="1" applyFont="1" applyFill="1" applyBorder="1" applyAlignment="1">
      <alignment/>
    </xf>
    <xf numFmtId="178" fontId="0" fillId="2" borderId="6" xfId="0" applyNumberFormat="1" applyFont="1" applyFill="1" applyBorder="1" applyAlignment="1">
      <alignment/>
    </xf>
    <xf numFmtId="37" fontId="0" fillId="2" borderId="6" xfId="0" applyNumberFormat="1" applyFont="1" applyFill="1" applyBorder="1" applyAlignment="1">
      <alignment/>
    </xf>
    <xf numFmtId="37" fontId="0" fillId="2" borderId="3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12" xfId="0" applyFont="1" applyBorder="1" applyAlignment="1">
      <alignment horizontal="left" wrapText="1"/>
    </xf>
    <xf numFmtId="3" fontId="0" fillId="0" borderId="13" xfId="0" applyNumberFormat="1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3" fontId="0" fillId="0" borderId="0" xfId="0" applyNumberFormat="1" applyFont="1" applyAlignment="1">
      <alignment/>
    </xf>
    <xf numFmtId="0" fontId="0" fillId="0" borderId="7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180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/>
    </xf>
    <xf numFmtId="180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8" xfId="0" applyFont="1" applyBorder="1" applyAlignment="1">
      <alignment horizontal="left" wrapText="1"/>
    </xf>
    <xf numFmtId="3" fontId="0" fillId="0" borderId="9" xfId="0" applyNumberFormat="1" applyFont="1" applyBorder="1" applyAlignment="1">
      <alignment/>
    </xf>
    <xf numFmtId="180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4" fontId="0" fillId="0" borderId="13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39" fontId="0" fillId="2" borderId="6" xfId="0" applyNumberFormat="1" applyFont="1" applyFill="1" applyBorder="1" applyAlignment="1">
      <alignment horizontal="right"/>
    </xf>
    <xf numFmtId="39" fontId="0" fillId="2" borderId="3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1" xfId="0" applyFont="1" applyFill="1" applyBorder="1" applyAlignment="1" quotePrefix="1">
      <alignment horizontal="centerContinuous"/>
    </xf>
    <xf numFmtId="0" fontId="0" fillId="2" borderId="14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11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 horizontal="centerContinuous"/>
    </xf>
    <xf numFmtId="0" fontId="0" fillId="0" borderId="12" xfId="0" applyFont="1" applyBorder="1" applyAlignment="1">
      <alignment horizontal="left"/>
    </xf>
    <xf numFmtId="180" fontId="0" fillId="0" borderId="13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0" fontId="0" fillId="0" borderId="7" xfId="0" applyFont="1" applyBorder="1" applyAlignment="1">
      <alignment horizontal="left"/>
    </xf>
    <xf numFmtId="180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9" fontId="0" fillId="2" borderId="6" xfId="0" applyNumberFormat="1" applyFont="1" applyFill="1" applyBorder="1" applyAlignment="1">
      <alignment/>
    </xf>
    <xf numFmtId="37" fontId="0" fillId="2" borderId="6" xfId="0" applyNumberFormat="1" applyFont="1" applyFill="1" applyBorder="1" applyAlignment="1">
      <alignment/>
    </xf>
    <xf numFmtId="39" fontId="0" fillId="2" borderId="3" xfId="0" applyNumberFormat="1" applyFont="1" applyFill="1" applyBorder="1" applyAlignment="1">
      <alignment/>
    </xf>
    <xf numFmtId="39" fontId="0" fillId="2" borderId="1" xfId="0" applyNumberFormat="1" applyFont="1" applyFill="1" applyBorder="1" applyAlignment="1">
      <alignment/>
    </xf>
    <xf numFmtId="39" fontId="0" fillId="2" borderId="9" xfId="0" applyNumberFormat="1" applyFont="1" applyFill="1" applyBorder="1" applyAlignment="1">
      <alignment/>
    </xf>
    <xf numFmtId="37" fontId="0" fillId="2" borderId="10" xfId="0" applyNumberFormat="1" applyFont="1" applyFill="1" applyBorder="1" applyAlignment="1">
      <alignment/>
    </xf>
    <xf numFmtId="37" fontId="0" fillId="0" borderId="0" xfId="0" applyNumberFormat="1" applyFont="1" applyAlignment="1" applyProtection="1">
      <alignment/>
      <protection/>
    </xf>
    <xf numFmtId="37" fontId="0" fillId="0" borderId="9" xfId="0" applyNumberFormat="1" applyFont="1" applyFill="1" applyBorder="1" applyAlignment="1">
      <alignment/>
    </xf>
    <xf numFmtId="37" fontId="0" fillId="0" borderId="10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178" fontId="0" fillId="0" borderId="9" xfId="0" applyNumberFormat="1" applyFont="1" applyFill="1" applyBorder="1" applyAlignment="1">
      <alignment/>
    </xf>
    <xf numFmtId="39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0" fillId="0" borderId="15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3" fontId="7" fillId="0" borderId="7" xfId="0" applyNumberFormat="1" applyFont="1" applyFill="1" applyBorder="1" applyAlignment="1" applyProtection="1">
      <alignment/>
      <protection/>
    </xf>
    <xf numFmtId="3" fontId="7" fillId="0" borderId="1" xfId="0" applyNumberFormat="1" applyFont="1" applyFill="1" applyBorder="1" applyAlignment="1" applyProtection="1">
      <alignment horizontal="right"/>
      <protection/>
    </xf>
    <xf numFmtId="3" fontId="7" fillId="0" borderId="3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Border="1" applyAlignment="1">
      <alignment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8" xfId="0" applyNumberFormat="1" applyFont="1" applyFill="1" applyBorder="1" applyAlignment="1" applyProtection="1">
      <alignment/>
      <protection/>
    </xf>
    <xf numFmtId="1" fontId="0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3" xfId="0" applyNumberFormat="1" applyFont="1" applyFill="1" applyBorder="1" applyAlignment="1" applyProtection="1">
      <alignment horizontal="right"/>
      <protection/>
    </xf>
    <xf numFmtId="3" fontId="7" fillId="0" borderId="12" xfId="0" applyNumberFormat="1" applyFont="1" applyFill="1" applyBorder="1" applyAlignment="1" applyProtection="1">
      <alignment/>
      <protection/>
    </xf>
    <xf numFmtId="3" fontId="7" fillId="0" borderId="13" xfId="0" applyNumberFormat="1" applyFont="1" applyFill="1" applyBorder="1" applyAlignment="1" applyProtection="1">
      <alignment horizontal="right"/>
      <protection/>
    </xf>
    <xf numFmtId="3" fontId="7" fillId="0" borderId="6" xfId="0" applyNumberFormat="1" applyFont="1" applyFill="1" applyBorder="1" applyAlignment="1" applyProtection="1">
      <alignment horizontal="right"/>
      <protection/>
    </xf>
    <xf numFmtId="3" fontId="0" fillId="0" borderId="9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19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177" fontId="0" fillId="2" borderId="6" xfId="0" applyNumberFormat="1" applyFont="1" applyFill="1" applyBorder="1" applyAlignment="1">
      <alignment horizontal="right"/>
    </xf>
    <xf numFmtId="181" fontId="0" fillId="2" borderId="3" xfId="0" applyNumberFormat="1" applyFont="1" applyFill="1" applyBorder="1" applyAlignment="1">
      <alignment horizontal="right"/>
    </xf>
    <xf numFmtId="181" fontId="0" fillId="2" borderId="4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37" fontId="0" fillId="2" borderId="0" xfId="0" applyNumberFormat="1" applyFont="1" applyFill="1" applyAlignment="1">
      <alignment/>
    </xf>
    <xf numFmtId="181" fontId="0" fillId="2" borderId="20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left"/>
    </xf>
    <xf numFmtId="181" fontId="0" fillId="2" borderId="1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/>
    </xf>
    <xf numFmtId="181" fontId="0" fillId="2" borderId="3" xfId="0" applyNumberFormat="1" applyFont="1" applyFill="1" applyBorder="1" applyAlignment="1" quotePrefix="1">
      <alignment horizontal="right"/>
    </xf>
    <xf numFmtId="0" fontId="7" fillId="2" borderId="22" xfId="0" applyFont="1" applyFill="1" applyBorder="1" applyAlignment="1">
      <alignment/>
    </xf>
    <xf numFmtId="181" fontId="7" fillId="2" borderId="16" xfId="0" applyNumberFormat="1" applyFont="1" applyFill="1" applyBorder="1" applyAlignment="1">
      <alignment horizontal="right"/>
    </xf>
    <xf numFmtId="181" fontId="7" fillId="2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/>
    </xf>
    <xf numFmtId="183" fontId="7" fillId="0" borderId="6" xfId="0" applyNumberFormat="1" applyFont="1" applyBorder="1" applyAlignment="1">
      <alignment/>
    </xf>
    <xf numFmtId="183" fontId="7" fillId="0" borderId="5" xfId="0" applyNumberFormat="1" applyFont="1" applyBorder="1" applyAlignment="1">
      <alignment/>
    </xf>
    <xf numFmtId="183" fontId="7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83" fontId="7" fillId="0" borderId="3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183" fontId="7" fillId="0" borderId="7" xfId="0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183" fontId="0" fillId="0" borderId="3" xfId="0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183" fontId="0" fillId="0" borderId="7" xfId="0" applyNumberFormat="1" applyFont="1" applyBorder="1" applyAlignment="1">
      <alignment/>
    </xf>
    <xf numFmtId="183" fontId="7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0" fontId="0" fillId="0" borderId="0" xfId="0" applyNumberFormat="1" applyAlignment="1">
      <alignment/>
    </xf>
    <xf numFmtId="0" fontId="0" fillId="0" borderId="19" xfId="0" applyFont="1" applyBorder="1" applyAlignment="1">
      <alignment horizontal="left" indent="1"/>
    </xf>
    <xf numFmtId="183" fontId="0" fillId="0" borderId="10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0" fillId="0" borderId="8" xfId="0" applyNumberFormat="1" applyFont="1" applyBorder="1" applyAlignment="1">
      <alignment/>
    </xf>
    <xf numFmtId="0" fontId="5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0" fillId="2" borderId="23" xfId="0" applyFont="1" applyFill="1" applyBorder="1" applyAlignment="1">
      <alignment/>
    </xf>
    <xf numFmtId="0" fontId="0" fillId="2" borderId="18" xfId="0" applyFont="1" applyFill="1" applyBorder="1" applyAlignment="1">
      <alignment horizontal="centerContinuous"/>
    </xf>
    <xf numFmtId="0" fontId="0" fillId="2" borderId="19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37" fontId="0" fillId="2" borderId="0" xfId="0" applyNumberFormat="1" applyFont="1" applyFill="1" applyAlignment="1" applyProtection="1">
      <alignment/>
      <protection/>
    </xf>
    <xf numFmtId="181" fontId="0" fillId="2" borderId="6" xfId="0" applyNumberFormat="1" applyFont="1" applyFill="1" applyBorder="1" applyAlignment="1" applyProtection="1">
      <alignment horizontal="right"/>
      <protection/>
    </xf>
    <xf numFmtId="181" fontId="0" fillId="2" borderId="6" xfId="0" applyNumberFormat="1" applyFont="1" applyFill="1" applyBorder="1" applyAlignment="1">
      <alignment horizontal="right"/>
    </xf>
    <xf numFmtId="177" fontId="0" fillId="2" borderId="0" xfId="0" applyNumberFormat="1" applyFont="1" applyFill="1" applyAlignment="1">
      <alignment/>
    </xf>
    <xf numFmtId="181" fontId="0" fillId="2" borderId="3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>
      <alignment/>
    </xf>
    <xf numFmtId="181" fontId="7" fillId="2" borderId="3" xfId="0" applyNumberFormat="1" applyFont="1" applyFill="1" applyBorder="1" applyAlignment="1">
      <alignment horizontal="right"/>
    </xf>
    <xf numFmtId="181" fontId="7" fillId="2" borderId="3" xfId="0" applyNumberFormat="1" applyFont="1" applyFill="1" applyBorder="1" applyAlignment="1" applyProtection="1">
      <alignment horizontal="right"/>
      <protection/>
    </xf>
    <xf numFmtId="181" fontId="7" fillId="2" borderId="3" xfId="0" applyNumberFormat="1" applyFont="1" applyFill="1" applyBorder="1" applyAlignment="1" quotePrefix="1">
      <alignment horizontal="right"/>
    </xf>
    <xf numFmtId="177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81" fontId="0" fillId="2" borderId="3" xfId="0" applyNumberFormat="1" applyFont="1" applyFill="1" applyBorder="1" applyAlignment="1" applyProtection="1">
      <alignment horizontal="right"/>
      <protection locked="0"/>
    </xf>
    <xf numFmtId="0" fontId="7" fillId="2" borderId="19" xfId="0" applyFont="1" applyFill="1" applyBorder="1" applyAlignment="1">
      <alignment/>
    </xf>
    <xf numFmtId="0" fontId="0" fillId="2" borderId="0" xfId="0" applyFont="1" applyFill="1" applyAlignment="1" quotePrefix="1">
      <alignment horizontal="left"/>
    </xf>
    <xf numFmtId="3" fontId="0" fillId="2" borderId="0" xfId="0" applyNumberFormat="1" applyFont="1" applyFill="1" applyAlignment="1">
      <alignment/>
    </xf>
    <xf numFmtId="181" fontId="0" fillId="2" borderId="0" xfId="0" applyNumberFormat="1" applyFont="1" applyFill="1" applyAlignment="1">
      <alignment/>
    </xf>
    <xf numFmtId="176" fontId="3" fillId="0" borderId="0" xfId="21" applyFont="1" applyFill="1" applyAlignment="1">
      <alignment horizontal="center"/>
      <protection/>
    </xf>
    <xf numFmtId="176" fontId="4" fillId="0" borderId="0" xfId="21" applyFont="1" applyFill="1">
      <alignment/>
      <protection/>
    </xf>
    <xf numFmtId="176" fontId="0" fillId="0" borderId="0" xfId="21" applyFont="1" applyFill="1">
      <alignment/>
      <protection/>
    </xf>
    <xf numFmtId="176" fontId="0" fillId="0" borderId="0" xfId="21" applyNumberFormat="1" applyFont="1" applyFill="1" applyProtection="1">
      <alignment/>
      <protection/>
    </xf>
    <xf numFmtId="176" fontId="6" fillId="0" borderId="0" xfId="21" applyNumberFormat="1" applyFont="1" applyFill="1" applyProtection="1">
      <alignment/>
      <protection/>
    </xf>
    <xf numFmtId="176" fontId="6" fillId="0" borderId="0" xfId="21" applyFont="1" applyFill="1">
      <alignment/>
      <protection/>
    </xf>
    <xf numFmtId="176" fontId="0" fillId="0" borderId="24" xfId="21" applyFont="1" applyFill="1" applyBorder="1">
      <alignment/>
      <protection/>
    </xf>
    <xf numFmtId="176" fontId="0" fillId="0" borderId="15" xfId="21" applyFont="1" applyFill="1" applyBorder="1">
      <alignment/>
      <protection/>
    </xf>
    <xf numFmtId="176" fontId="0" fillId="0" borderId="11" xfId="21" applyFont="1" applyFill="1" applyBorder="1">
      <alignment/>
      <protection/>
    </xf>
    <xf numFmtId="176" fontId="0" fillId="0" borderId="7" xfId="21" applyFont="1" applyFill="1" applyBorder="1" applyAlignment="1">
      <alignment horizontal="center"/>
      <protection/>
    </xf>
    <xf numFmtId="176" fontId="0" fillId="0" borderId="1" xfId="21" applyFont="1" applyFill="1" applyBorder="1" applyAlignment="1">
      <alignment horizontal="center"/>
      <protection/>
    </xf>
    <xf numFmtId="176" fontId="0" fillId="0" borderId="3" xfId="21" applyFont="1" applyFill="1" applyBorder="1" applyAlignment="1">
      <alignment horizontal="center"/>
      <protection/>
    </xf>
    <xf numFmtId="176" fontId="0" fillId="0" borderId="7" xfId="21" applyFont="1" applyFill="1" applyBorder="1">
      <alignment/>
      <protection/>
    </xf>
    <xf numFmtId="1" fontId="0" fillId="0" borderId="1" xfId="21" applyNumberFormat="1" applyFont="1" applyFill="1" applyBorder="1" applyAlignment="1">
      <alignment horizontal="center"/>
      <protection/>
    </xf>
    <xf numFmtId="1" fontId="0" fillId="0" borderId="3" xfId="21" applyNumberFormat="1" applyFont="1" applyFill="1" applyBorder="1" applyAlignment="1">
      <alignment horizontal="center"/>
      <protection/>
    </xf>
    <xf numFmtId="176" fontId="7" fillId="0" borderId="12" xfId="21" applyFont="1" applyFill="1" applyBorder="1">
      <alignment/>
      <protection/>
    </xf>
    <xf numFmtId="176" fontId="7" fillId="0" borderId="13" xfId="21" applyFont="1" applyFill="1" applyBorder="1" applyAlignment="1">
      <alignment horizontal="right"/>
      <protection/>
    </xf>
    <xf numFmtId="176" fontId="7" fillId="0" borderId="6" xfId="21" applyFont="1" applyFill="1" applyBorder="1" applyAlignment="1">
      <alignment horizontal="right"/>
      <protection/>
    </xf>
    <xf numFmtId="176" fontId="0" fillId="0" borderId="1" xfId="21" applyFont="1" applyFill="1" applyBorder="1" applyAlignment="1">
      <alignment horizontal="right"/>
      <protection/>
    </xf>
    <xf numFmtId="176" fontId="0" fillId="0" borderId="3" xfId="21" applyFont="1" applyFill="1" applyBorder="1" applyAlignment="1">
      <alignment horizontal="right"/>
      <protection/>
    </xf>
    <xf numFmtId="176" fontId="0" fillId="0" borderId="8" xfId="21" applyFont="1" applyFill="1" applyBorder="1">
      <alignment/>
      <protection/>
    </xf>
    <xf numFmtId="176" fontId="0" fillId="0" borderId="9" xfId="21" applyFont="1" applyFill="1" applyBorder="1" applyAlignment="1">
      <alignment horizontal="right"/>
      <protection/>
    </xf>
    <xf numFmtId="176" fontId="0" fillId="0" borderId="10" xfId="21" applyFont="1" applyFill="1" applyBorder="1" applyAlignment="1">
      <alignment horizontal="right"/>
      <protection/>
    </xf>
    <xf numFmtId="176" fontId="0" fillId="0" borderId="1" xfId="21" applyFont="1" applyFill="1" applyBorder="1">
      <alignment/>
      <protection/>
    </xf>
    <xf numFmtId="176" fontId="0" fillId="0" borderId="3" xfId="21" applyFont="1" applyFill="1" applyBorder="1">
      <alignment/>
      <protection/>
    </xf>
    <xf numFmtId="176" fontId="0" fillId="0" borderId="9" xfId="21" applyFont="1" applyFill="1" applyBorder="1">
      <alignment/>
      <protection/>
    </xf>
    <xf numFmtId="37" fontId="7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76" fontId="7" fillId="0" borderId="7" xfId="21" applyFont="1" applyFill="1" applyBorder="1">
      <alignment/>
      <protection/>
    </xf>
    <xf numFmtId="3" fontId="7" fillId="0" borderId="1" xfId="21" applyNumberFormat="1" applyFont="1" applyFill="1" applyBorder="1" applyAlignment="1">
      <alignment horizontal="right"/>
      <protection/>
    </xf>
    <xf numFmtId="3" fontId="7" fillId="0" borderId="3" xfId="21" applyNumberFormat="1" applyFont="1" applyFill="1" applyBorder="1" applyAlignment="1">
      <alignment horizontal="right"/>
      <protection/>
    </xf>
    <xf numFmtId="3" fontId="7" fillId="0" borderId="7" xfId="0" applyNumberFormat="1" applyFont="1" applyBorder="1" applyAlignment="1">
      <alignment/>
    </xf>
    <xf numFmtId="179" fontId="0" fillId="0" borderId="1" xfId="0" applyNumberFormat="1" applyFont="1" applyBorder="1" applyAlignment="1">
      <alignment horizontal="right"/>
    </xf>
    <xf numFmtId="0" fontId="3" fillId="2" borderId="0" xfId="0" applyFont="1" applyFill="1" applyAlignment="1">
      <alignment horizontal="center"/>
    </xf>
    <xf numFmtId="181" fontId="0" fillId="2" borderId="15" xfId="0" applyNumberFormat="1" applyFont="1" applyFill="1" applyBorder="1" applyAlignment="1">
      <alignment horizontal="right"/>
    </xf>
    <xf numFmtId="181" fontId="0" fillId="2" borderId="11" xfId="0" applyNumberFormat="1" applyFont="1" applyFill="1" applyBorder="1" applyAlignment="1">
      <alignment horizontal="right"/>
    </xf>
    <xf numFmtId="0" fontId="7" fillId="2" borderId="0" xfId="0" applyFont="1" applyFill="1" applyBorder="1" applyAlignment="1" quotePrefix="1">
      <alignment/>
    </xf>
    <xf numFmtId="181" fontId="0" fillId="2" borderId="6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>
      <alignment horizontal="centerContinuous"/>
    </xf>
    <xf numFmtId="180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179" fontId="9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2" borderId="2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178" fontId="0" fillId="0" borderId="1" xfId="0" applyNumberFormat="1" applyFont="1" applyFill="1" applyBorder="1" applyAlignment="1">
      <alignment horizontal="right"/>
    </xf>
    <xf numFmtId="0" fontId="0" fillId="2" borderId="23" xfId="0" applyFont="1" applyFill="1" applyBorder="1" applyAlignment="1">
      <alignment horizontal="centerContinuous"/>
    </xf>
    <xf numFmtId="0" fontId="0" fillId="2" borderId="18" xfId="0" applyFont="1" applyFill="1" applyBorder="1" applyAlignment="1">
      <alignment horizontal="left"/>
    </xf>
    <xf numFmtId="179" fontId="0" fillId="0" borderId="1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177" fontId="0" fillId="2" borderId="6" xfId="0" applyNumberFormat="1" applyFont="1" applyFill="1" applyBorder="1" applyAlignment="1">
      <alignment/>
    </xf>
    <xf numFmtId="177" fontId="0" fillId="2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76" fontId="3" fillId="0" borderId="0" xfId="21" applyFont="1" applyFill="1" applyAlignment="1">
      <alignment horizontal="center"/>
      <protection/>
    </xf>
    <xf numFmtId="176" fontId="5" fillId="0" borderId="0" xfId="21" applyFont="1" applyFill="1" applyAlignment="1">
      <alignment horizontal="center"/>
      <protection/>
    </xf>
    <xf numFmtId="0" fontId="0" fillId="2" borderId="15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3" xfId="0" applyFont="1" applyFill="1" applyBorder="1" applyAlignment="1" quotePrefix="1">
      <alignment horizontal="center"/>
    </xf>
    <xf numFmtId="3" fontId="3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3" fontId="0" fillId="0" borderId="7" xfId="0" applyNumberFormat="1" applyFont="1" applyBorder="1" applyAlignment="1">
      <alignment horizontal="center" vertical="center"/>
    </xf>
    <xf numFmtId="0" fontId="0" fillId="2" borderId="1" xfId="0" applyFont="1" applyFill="1" applyBorder="1" applyAlignment="1" quotePrefix="1">
      <alignment horizontal="center" vertical="center" wrapText="1"/>
    </xf>
    <xf numFmtId="0" fontId="0" fillId="2" borderId="9" xfId="0" applyFont="1" applyFill="1" applyBorder="1" applyAlignment="1" quotePrefix="1">
      <alignment horizontal="center" vertical="center" wrapText="1"/>
    </xf>
    <xf numFmtId="3" fontId="0" fillId="0" borderId="18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dxfs count="3">
    <dxf>
      <font>
        <color rgb="FFFF0000"/>
      </font>
      <border/>
    </dxf>
    <dxf>
      <fill>
        <patternFill>
          <bgColor rgb="FFFFFF99"/>
        </patternFill>
      </fill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externalLink" Target="externalLinks/externalLink3.xml" /><Relationship Id="rId49" Type="http://schemas.openxmlformats.org/officeDocument/2006/relationships/externalLink" Target="externalLinks/externalLink4.xml" /><Relationship Id="rId50" Type="http://schemas.openxmlformats.org/officeDocument/2006/relationships/externalLink" Target="externalLinks/externalLink5.xml" /><Relationship Id="rId51" Type="http://schemas.openxmlformats.org/officeDocument/2006/relationships/externalLink" Target="externalLinks/externalLink6.xml" /><Relationship Id="rId52" Type="http://schemas.openxmlformats.org/officeDocument/2006/relationships/externalLink" Target="externalLinks/externalLink7.xml" /><Relationship Id="rId53" Type="http://schemas.openxmlformats.org/officeDocument/2006/relationships/externalLink" Target="externalLinks/externalLink8.xml" /><Relationship Id="rId54" Type="http://schemas.openxmlformats.org/officeDocument/2006/relationships/externalLink" Target="externalLinks/externalLink9.xml" /><Relationship Id="rId55" Type="http://schemas.openxmlformats.org/officeDocument/2006/relationships/externalLink" Target="externalLinks/externalLink10.xml" /><Relationship Id="rId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frutale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ren pro"/>
      <sheetName val="ANU Total frut"/>
      <sheetName val="ANU Manzano resu"/>
      <sheetName val="ANU Var Manzano1"/>
      <sheetName val="ANU Var Manzano2"/>
      <sheetName val="ANU Pera resu"/>
      <sheetName val="ANU Var Peral1"/>
      <sheetName val="ANU Var Peral2"/>
      <sheetName val="ANU Membrillero"/>
      <sheetName val="ANU Nispero"/>
      <sheetName val="ANU Otros"/>
      <sheetName val="ANU Otros frutales de pepita"/>
      <sheetName val="ANU Albaricoquero"/>
      <sheetName val="ANU Cerez y guind"/>
      <sheetName val="ANU Meloc + Necta"/>
      <sheetName val="ANU Var Melocoton"/>
      <sheetName val="ANU Ciruelo"/>
      <sheetName val="ANU Higuera"/>
      <sheetName val="ANU Granado"/>
      <sheetName val="ANU Chirimoyo"/>
      <sheetName val="ANU Aguacate"/>
      <sheetName val="ANU Platanera"/>
      <sheetName val="ANU Palmera"/>
      <sheetName val="ANU Chumbera"/>
      <sheetName val="ANU Kiwi"/>
      <sheetName val="ANU Azuf gua kak fram"/>
      <sheetName val="ANU Almed (casc)"/>
      <sheetName val="ANU Nogal (casc)"/>
      <sheetName val="ANU Avellano (casc)"/>
    </sheetNames>
    <sheetDataSet>
      <sheetData sheetId="3">
        <row r="86">
          <cell r="B86">
            <v>12165</v>
          </cell>
          <cell r="C86">
            <v>31040</v>
          </cell>
          <cell r="D86">
            <v>43205</v>
          </cell>
          <cell r="E86">
            <v>11797</v>
          </cell>
          <cell r="F86">
            <v>29539</v>
          </cell>
        </row>
      </sheetData>
      <sheetData sheetId="4">
        <row r="85">
          <cell r="B85">
            <v>7702</v>
          </cell>
          <cell r="E85">
            <v>3920</v>
          </cell>
        </row>
      </sheetData>
      <sheetData sheetId="5">
        <row r="85">
          <cell r="B85">
            <v>19095</v>
          </cell>
          <cell r="E85">
            <v>12488</v>
          </cell>
        </row>
      </sheetData>
      <sheetData sheetId="6">
        <row r="86">
          <cell r="B86">
            <v>1037</v>
          </cell>
          <cell r="C86">
            <v>35165</v>
          </cell>
          <cell r="D86">
            <v>36202</v>
          </cell>
          <cell r="E86">
            <v>1019</v>
          </cell>
          <cell r="F86">
            <v>32972</v>
          </cell>
          <cell r="G86">
            <v>1029647</v>
          </cell>
        </row>
      </sheetData>
      <sheetData sheetId="8">
        <row r="85">
          <cell r="E85">
            <v>18696</v>
          </cell>
          <cell r="F85">
            <v>876346</v>
          </cell>
        </row>
      </sheetData>
      <sheetData sheetId="9">
        <row r="86">
          <cell r="C86">
            <v>674</v>
          </cell>
          <cell r="D86">
            <v>746</v>
          </cell>
          <cell r="F86">
            <v>676</v>
          </cell>
        </row>
      </sheetData>
      <sheetData sheetId="14">
        <row r="86">
          <cell r="B86">
            <v>19717</v>
          </cell>
          <cell r="C86">
            <v>8944</v>
          </cell>
          <cell r="D86">
            <v>28661</v>
          </cell>
          <cell r="E86">
            <v>19280</v>
          </cell>
          <cell r="F86">
            <v>8321</v>
          </cell>
        </row>
      </sheetData>
      <sheetData sheetId="15">
        <row r="86">
          <cell r="B86">
            <v>5147</v>
          </cell>
          <cell r="C86">
            <v>72560</v>
          </cell>
          <cell r="D86">
            <v>77707</v>
          </cell>
          <cell r="E86">
            <v>4778</v>
          </cell>
          <cell r="F86">
            <v>66810</v>
          </cell>
          <cell r="G86">
            <v>768464</v>
          </cell>
        </row>
      </sheetData>
      <sheetData sheetId="16">
        <row r="85">
          <cell r="B85">
            <v>56825.06196944342</v>
          </cell>
          <cell r="D85">
            <v>20881.938030556583</v>
          </cell>
        </row>
      </sheetData>
      <sheetData sheetId="17">
        <row r="86">
          <cell r="B86">
            <v>4226</v>
          </cell>
          <cell r="C86">
            <v>15005</v>
          </cell>
          <cell r="D86">
            <v>19231</v>
          </cell>
          <cell r="E86">
            <v>3913</v>
          </cell>
          <cell r="F86">
            <v>13773</v>
          </cell>
        </row>
      </sheetData>
      <sheetData sheetId="18">
        <row r="86">
          <cell r="B86">
            <v>17597</v>
          </cell>
          <cell r="C86">
            <v>1653</v>
          </cell>
          <cell r="D86">
            <v>19250</v>
          </cell>
          <cell r="E86">
            <v>17558</v>
          </cell>
          <cell r="F86">
            <v>1623</v>
          </cell>
          <cell r="G86">
            <v>587597</v>
          </cell>
        </row>
      </sheetData>
      <sheetData sheetId="27">
        <row r="86">
          <cell r="B86">
            <v>610263</v>
          </cell>
          <cell r="C86">
            <v>38239</v>
          </cell>
          <cell r="D86">
            <v>648502</v>
          </cell>
          <cell r="E86">
            <v>566053</v>
          </cell>
          <cell r="F86">
            <v>36026</v>
          </cell>
          <cell r="G86">
            <v>2251628</v>
          </cell>
        </row>
      </sheetData>
      <sheetData sheetId="28">
        <row r="86">
          <cell r="B86">
            <v>3050</v>
          </cell>
          <cell r="C86">
            <v>2283</v>
          </cell>
          <cell r="D86">
            <v>5333</v>
          </cell>
          <cell r="E86">
            <v>1481</v>
          </cell>
          <cell r="F86">
            <v>1860</v>
          </cell>
          <cell r="G86">
            <v>417824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1">
    <pageSetUpPr fitToPage="1"/>
  </sheetPr>
  <dimension ref="A1:K51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4.7109375" style="100" customWidth="1"/>
    <col min="2" max="9" width="12.7109375" style="100" customWidth="1"/>
    <col min="10" max="16384" width="11.421875" style="100" customWidth="1"/>
  </cols>
  <sheetData>
    <row r="1" spans="1:9" s="164" customFormat="1" ht="18">
      <c r="A1" s="290" t="s">
        <v>306</v>
      </c>
      <c r="B1" s="290"/>
      <c r="C1" s="290"/>
      <c r="D1" s="290"/>
      <c r="E1" s="290"/>
      <c r="F1" s="290"/>
      <c r="G1" s="290"/>
      <c r="H1" s="290"/>
      <c r="I1" s="290"/>
    </row>
    <row r="3" spans="1:9" s="166" customFormat="1" ht="15">
      <c r="A3" s="209" t="s">
        <v>307</v>
      </c>
      <c r="B3" s="209"/>
      <c r="C3" s="209"/>
      <c r="D3" s="209"/>
      <c r="E3" s="209"/>
      <c r="F3" s="209"/>
      <c r="G3" s="209"/>
      <c r="H3" s="209"/>
      <c r="I3" s="209"/>
    </row>
    <row r="4" spans="1:9" s="166" customFormat="1" ht="15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2.75">
      <c r="A5" s="106"/>
      <c r="B5" s="291" t="s">
        <v>92</v>
      </c>
      <c r="C5" s="292"/>
      <c r="D5" s="292"/>
      <c r="E5" s="292"/>
      <c r="F5" s="293"/>
      <c r="G5" s="41" t="s">
        <v>2</v>
      </c>
      <c r="H5" s="41" t="s">
        <v>93</v>
      </c>
      <c r="I5" s="41" t="s">
        <v>94</v>
      </c>
    </row>
    <row r="6" spans="1:9" ht="12.75">
      <c r="A6" s="40" t="s">
        <v>95</v>
      </c>
      <c r="B6" s="168"/>
      <c r="C6" s="169" t="s">
        <v>14</v>
      </c>
      <c r="D6" s="56"/>
      <c r="E6" s="291" t="s">
        <v>15</v>
      </c>
      <c r="F6" s="293"/>
      <c r="G6" s="9" t="s">
        <v>8</v>
      </c>
      <c r="H6" s="9" t="s">
        <v>96</v>
      </c>
      <c r="I6" s="9" t="s">
        <v>96</v>
      </c>
    </row>
    <row r="7" spans="1:9" ht="13.5" thickBot="1">
      <c r="A7" s="170"/>
      <c r="B7" s="171" t="s">
        <v>97</v>
      </c>
      <c r="C7" s="171" t="s">
        <v>98</v>
      </c>
      <c r="D7" s="171" t="s">
        <v>14</v>
      </c>
      <c r="E7" s="171" t="s">
        <v>97</v>
      </c>
      <c r="F7" s="171" t="s">
        <v>98</v>
      </c>
      <c r="G7" s="171" t="s">
        <v>99</v>
      </c>
      <c r="H7" s="171" t="s">
        <v>40</v>
      </c>
      <c r="I7" s="171" t="s">
        <v>40</v>
      </c>
    </row>
    <row r="8" spans="1:9" ht="12.75">
      <c r="A8" s="172" t="s">
        <v>100</v>
      </c>
      <c r="B8" s="173"/>
      <c r="C8" s="173"/>
      <c r="D8" s="173"/>
      <c r="E8" s="173"/>
      <c r="F8" s="173"/>
      <c r="G8" s="173"/>
      <c r="H8" s="173"/>
      <c r="I8" s="173"/>
    </row>
    <row r="9" spans="1:9" ht="12.75">
      <c r="A9" s="6" t="s">
        <v>101</v>
      </c>
      <c r="B9" s="174"/>
      <c r="C9" s="174"/>
      <c r="D9" s="174">
        <f>'[10]ANU Var Manzano1'!B$85</f>
        <v>7702</v>
      </c>
      <c r="E9" s="174"/>
      <c r="F9" s="174"/>
      <c r="G9" s="174">
        <v>354591</v>
      </c>
      <c r="H9" s="174"/>
      <c r="I9" s="174"/>
    </row>
    <row r="10" spans="1:9" ht="12.75">
      <c r="A10" s="6" t="s">
        <v>102</v>
      </c>
      <c r="B10" s="174"/>
      <c r="C10" s="174"/>
      <c r="D10" s="174">
        <f>'[10]ANU Var Manzano1'!E$85</f>
        <v>3920</v>
      </c>
      <c r="E10" s="174"/>
      <c r="F10" s="174"/>
      <c r="G10" s="174">
        <v>62083</v>
      </c>
      <c r="H10" s="174"/>
      <c r="I10" s="174"/>
    </row>
    <row r="11" spans="1:9" ht="12.75">
      <c r="A11" s="6" t="s">
        <v>103</v>
      </c>
      <c r="B11" s="174"/>
      <c r="C11" s="174"/>
      <c r="D11" s="174">
        <f>'[10]ANU Var Manzano2'!B$85</f>
        <v>19095</v>
      </c>
      <c r="E11" s="174"/>
      <c r="F11" s="174"/>
      <c r="G11" s="174">
        <v>203861</v>
      </c>
      <c r="H11" s="174"/>
      <c r="I11" s="174"/>
    </row>
    <row r="12" spans="1:9" ht="12.75">
      <c r="A12" s="6" t="s">
        <v>104</v>
      </c>
      <c r="B12" s="174"/>
      <c r="C12" s="174"/>
      <c r="D12" s="174">
        <f>'[10]ANU Var Manzano2'!E$85</f>
        <v>12488</v>
      </c>
      <c r="E12" s="174"/>
      <c r="F12" s="174"/>
      <c r="G12" s="174">
        <v>1434933</v>
      </c>
      <c r="H12" s="174"/>
      <c r="I12" s="174"/>
    </row>
    <row r="13" spans="1:11" ht="12.75">
      <c r="A13" s="6" t="s">
        <v>105</v>
      </c>
      <c r="B13" s="175">
        <f>'[10]ANU Manzano resu'!B86</f>
        <v>12165</v>
      </c>
      <c r="C13" s="175">
        <f>'[10]ANU Manzano resu'!C86</f>
        <v>31040</v>
      </c>
      <c r="D13" s="175">
        <f>'[10]ANU Manzano resu'!D86</f>
        <v>43205</v>
      </c>
      <c r="E13" s="175">
        <f>'[10]ANU Manzano resu'!E86</f>
        <v>11797</v>
      </c>
      <c r="F13" s="175">
        <f>'[10]ANU Manzano resu'!F86</f>
        <v>29539</v>
      </c>
      <c r="G13" s="175">
        <v>2055468</v>
      </c>
      <c r="H13" s="174">
        <f>3358+1000</f>
        <v>4358</v>
      </c>
      <c r="I13" s="174">
        <f>4437-2308</f>
        <v>2129</v>
      </c>
      <c r="J13" s="55"/>
      <c r="K13" s="179"/>
    </row>
    <row r="14" spans="1:11" ht="12.75">
      <c r="A14" s="6"/>
      <c r="B14" s="174"/>
      <c r="C14" s="174"/>
      <c r="D14" s="174"/>
      <c r="E14" s="174"/>
      <c r="F14" s="174"/>
      <c r="G14" s="174"/>
      <c r="H14" s="271"/>
      <c r="I14" s="272"/>
      <c r="J14" s="55"/>
      <c r="K14" s="179"/>
    </row>
    <row r="15" spans="1:10" ht="12.75">
      <c r="A15" s="6" t="s">
        <v>106</v>
      </c>
      <c r="B15" s="174"/>
      <c r="C15" s="174"/>
      <c r="D15" s="174">
        <v>3530</v>
      </c>
      <c r="E15" s="174"/>
      <c r="F15" s="174"/>
      <c r="G15" s="174">
        <v>17515</v>
      </c>
      <c r="H15" s="182"/>
      <c r="I15" s="174"/>
      <c r="J15" s="6"/>
    </row>
    <row r="16" spans="1:10" ht="12.75">
      <c r="A16" s="6" t="s">
        <v>107</v>
      </c>
      <c r="B16" s="174"/>
      <c r="C16" s="174"/>
      <c r="D16" s="174">
        <v>4662</v>
      </c>
      <c r="E16" s="174"/>
      <c r="F16" s="174"/>
      <c r="G16" s="174">
        <v>64530</v>
      </c>
      <c r="H16" s="182"/>
      <c r="I16" s="174"/>
      <c r="J16" s="6"/>
    </row>
    <row r="17" spans="1:10" ht="12.75">
      <c r="A17" s="6" t="s">
        <v>108</v>
      </c>
      <c r="B17" s="174"/>
      <c r="C17" s="174"/>
      <c r="D17" s="174">
        <v>9314</v>
      </c>
      <c r="E17" s="174"/>
      <c r="F17" s="174"/>
      <c r="G17" s="174">
        <v>71256</v>
      </c>
      <c r="H17" s="182"/>
      <c r="I17" s="174"/>
      <c r="J17" s="6"/>
    </row>
    <row r="18" spans="1:10" ht="12.75">
      <c r="A18" s="6" t="s">
        <v>104</v>
      </c>
      <c r="B18" s="174"/>
      <c r="C18" s="174"/>
      <c r="D18" s="174">
        <f>'[10]ANU Var Peral2'!E85</f>
        <v>18696</v>
      </c>
      <c r="E18" s="174"/>
      <c r="F18" s="174"/>
      <c r="G18" s="174">
        <f>'[10]ANU Var Peral2'!F85</f>
        <v>876346</v>
      </c>
      <c r="H18" s="182"/>
      <c r="I18" s="174"/>
      <c r="J18" s="6"/>
    </row>
    <row r="19" spans="1:11" ht="12.75">
      <c r="A19" s="6" t="s">
        <v>109</v>
      </c>
      <c r="B19" s="175">
        <f>'[10]ANU Pera resu'!B86</f>
        <v>1037</v>
      </c>
      <c r="C19" s="175">
        <f>'[10]ANU Pera resu'!C86</f>
        <v>35165</v>
      </c>
      <c r="D19" s="175">
        <f>'[10]ANU Pera resu'!D86</f>
        <v>36202</v>
      </c>
      <c r="E19" s="175">
        <f>'[10]ANU Pera resu'!E86</f>
        <v>1019</v>
      </c>
      <c r="F19" s="175">
        <f>'[10]ANU Pera resu'!F86</f>
        <v>32972</v>
      </c>
      <c r="G19" s="175">
        <f>'[10]ANU Pera resu'!G86</f>
        <v>1029647</v>
      </c>
      <c r="H19" s="180">
        <f>2598+1000</f>
        <v>3598</v>
      </c>
      <c r="I19" s="175">
        <f>2443-820</f>
        <v>1623</v>
      </c>
      <c r="J19" s="55"/>
      <c r="K19" s="179"/>
    </row>
    <row r="20" spans="1:11" ht="12.75">
      <c r="A20" s="6"/>
      <c r="B20" s="174"/>
      <c r="C20" s="174"/>
      <c r="D20" s="174"/>
      <c r="E20" s="174"/>
      <c r="F20" s="174"/>
      <c r="G20" s="174"/>
      <c r="H20" s="271"/>
      <c r="I20" s="272"/>
      <c r="J20" s="55"/>
      <c r="K20" s="179"/>
    </row>
    <row r="21" spans="1:11" ht="12.75">
      <c r="A21" s="6" t="s">
        <v>308</v>
      </c>
      <c r="B21" s="174">
        <v>28</v>
      </c>
      <c r="C21" s="174">
        <v>3083</v>
      </c>
      <c r="D21" s="174">
        <v>3111</v>
      </c>
      <c r="E21" s="174">
        <v>28</v>
      </c>
      <c r="F21" s="174">
        <v>3066</v>
      </c>
      <c r="G21" s="174">
        <v>118409</v>
      </c>
      <c r="H21" s="182">
        <v>13</v>
      </c>
      <c r="I21" s="174">
        <v>11</v>
      </c>
      <c r="J21" s="55"/>
      <c r="K21" s="179"/>
    </row>
    <row r="22" spans="1:11" ht="12.75">
      <c r="A22" s="6" t="s">
        <v>110</v>
      </c>
      <c r="B22" s="174">
        <v>72</v>
      </c>
      <c r="C22" s="174">
        <f>'[10]ANU Membrillero'!C86</f>
        <v>674</v>
      </c>
      <c r="D22" s="174">
        <f>'[10]ANU Membrillero'!D86</f>
        <v>746</v>
      </c>
      <c r="E22" s="174">
        <v>68</v>
      </c>
      <c r="F22" s="174">
        <f>'[10]ANU Membrillero'!F86</f>
        <v>676</v>
      </c>
      <c r="G22" s="174">
        <v>121816</v>
      </c>
      <c r="H22" s="182">
        <v>20</v>
      </c>
      <c r="I22" s="174">
        <f>437-262</f>
        <v>175</v>
      </c>
      <c r="J22" s="55"/>
      <c r="K22" s="179"/>
    </row>
    <row r="23" spans="1:11" ht="12.75">
      <c r="A23" s="56" t="s">
        <v>111</v>
      </c>
      <c r="B23" s="175">
        <v>4</v>
      </c>
      <c r="C23" s="175">
        <v>174</v>
      </c>
      <c r="D23" s="180">
        <v>178</v>
      </c>
      <c r="E23" s="175">
        <v>4</v>
      </c>
      <c r="F23" s="175">
        <v>174</v>
      </c>
      <c r="G23" s="175">
        <v>11041</v>
      </c>
      <c r="H23" s="180">
        <v>88</v>
      </c>
      <c r="I23" s="175" t="s">
        <v>42</v>
      </c>
      <c r="J23" s="55"/>
      <c r="K23" s="179"/>
    </row>
    <row r="24" spans="1:11" ht="12.75">
      <c r="A24" s="273" t="s">
        <v>112</v>
      </c>
      <c r="B24" s="174"/>
      <c r="C24" s="174"/>
      <c r="D24" s="174"/>
      <c r="E24" s="174"/>
      <c r="F24" s="174"/>
      <c r="G24" s="174"/>
      <c r="H24" s="271"/>
      <c r="I24" s="272"/>
      <c r="J24" s="55"/>
      <c r="K24" s="179"/>
    </row>
    <row r="25" spans="1:11" ht="12.75">
      <c r="A25" s="6"/>
      <c r="B25" s="174"/>
      <c r="C25" s="174"/>
      <c r="D25" s="174"/>
      <c r="E25" s="174"/>
      <c r="F25" s="174"/>
      <c r="G25" s="174"/>
      <c r="H25" s="182"/>
      <c r="I25" s="174"/>
      <c r="J25" s="55"/>
      <c r="K25" s="179"/>
    </row>
    <row r="26" spans="1:11" ht="12.75">
      <c r="A26" s="6" t="s">
        <v>113</v>
      </c>
      <c r="B26" s="174">
        <v>3955</v>
      </c>
      <c r="C26" s="174">
        <v>17106</v>
      </c>
      <c r="D26" s="174">
        <v>21061</v>
      </c>
      <c r="E26" s="174">
        <v>3507</v>
      </c>
      <c r="F26" s="174">
        <v>16478</v>
      </c>
      <c r="G26" s="174">
        <v>196181</v>
      </c>
      <c r="H26" s="182">
        <v>1466</v>
      </c>
      <c r="I26" s="174">
        <v>385</v>
      </c>
      <c r="J26" s="55"/>
      <c r="K26" s="179"/>
    </row>
    <row r="27" spans="1:11" ht="12.75">
      <c r="A27" s="6" t="s">
        <v>114</v>
      </c>
      <c r="B27" s="174">
        <f>'[10]ANU Cerez y guind'!B86</f>
        <v>19717</v>
      </c>
      <c r="C27" s="174">
        <f>'[10]ANU Cerez y guind'!C86</f>
        <v>8944</v>
      </c>
      <c r="D27" s="174">
        <f>'[10]ANU Cerez y guind'!D86</f>
        <v>28661</v>
      </c>
      <c r="E27" s="174">
        <f>'[10]ANU Cerez y guind'!E86</f>
        <v>19280</v>
      </c>
      <c r="F27" s="174">
        <f>'[10]ANU Cerez y guind'!F86</f>
        <v>8321</v>
      </c>
      <c r="G27" s="174">
        <v>549758</v>
      </c>
      <c r="H27" s="182">
        <v>1157</v>
      </c>
      <c r="I27" s="174">
        <f>799-250</f>
        <v>549</v>
      </c>
      <c r="J27" s="55"/>
      <c r="K27" s="179"/>
    </row>
    <row r="28" spans="1:11" ht="12.75">
      <c r="A28" s="6"/>
      <c r="B28" s="174"/>
      <c r="C28" s="174"/>
      <c r="D28" s="174"/>
      <c r="E28" s="174"/>
      <c r="F28" s="174"/>
      <c r="G28" s="174"/>
      <c r="H28" s="182"/>
      <c r="I28" s="174"/>
      <c r="J28" s="55"/>
      <c r="K28" s="179"/>
    </row>
    <row r="29" spans="1:11" ht="12.75">
      <c r="A29" s="181" t="s">
        <v>115</v>
      </c>
      <c r="B29" s="174"/>
      <c r="C29" s="174"/>
      <c r="D29" s="174">
        <f>'[10]ANU Var Melocoton'!B$85</f>
        <v>56825.06196944342</v>
      </c>
      <c r="E29" s="174"/>
      <c r="F29" s="174"/>
      <c r="G29" s="174"/>
      <c r="H29" s="182"/>
      <c r="I29" s="174"/>
      <c r="J29" s="55"/>
      <c r="K29" s="179"/>
    </row>
    <row r="30" spans="1:10" ht="12.75">
      <c r="A30" s="181" t="s">
        <v>116</v>
      </c>
      <c r="B30" s="174"/>
      <c r="C30" s="174"/>
      <c r="D30" s="174">
        <f>'[10]ANU Var Melocoton'!D$85</f>
        <v>20881.938030556583</v>
      </c>
      <c r="E30" s="174"/>
      <c r="F30" s="174"/>
      <c r="G30" s="182"/>
      <c r="H30" s="182"/>
      <c r="I30" s="174"/>
      <c r="J30" s="6"/>
    </row>
    <row r="31" spans="1:10" ht="12.75">
      <c r="A31" s="181" t="s">
        <v>117</v>
      </c>
      <c r="B31" s="175">
        <f>'[10]ANU Meloc + Necta'!B86</f>
        <v>5147</v>
      </c>
      <c r="C31" s="175">
        <f>'[10]ANU Meloc + Necta'!C86</f>
        <v>72560</v>
      </c>
      <c r="D31" s="175">
        <f>'[10]ANU Meloc + Necta'!D86</f>
        <v>77707</v>
      </c>
      <c r="E31" s="175">
        <f>'[10]ANU Meloc + Necta'!E86</f>
        <v>4778</v>
      </c>
      <c r="F31" s="175">
        <f>'[10]ANU Meloc + Necta'!F86</f>
        <v>66810</v>
      </c>
      <c r="G31" s="175">
        <f>'[10]ANU Meloc + Necta'!G86</f>
        <v>768464</v>
      </c>
      <c r="H31" s="180">
        <v>3532</v>
      </c>
      <c r="I31" s="175">
        <f>7588-1128</f>
        <v>6460</v>
      </c>
      <c r="J31" s="6"/>
    </row>
    <row r="32" spans="1:10" ht="12.75">
      <c r="A32" s="181"/>
      <c r="B32" s="174"/>
      <c r="C32" s="174"/>
      <c r="D32" s="182"/>
      <c r="E32" s="174"/>
      <c r="F32" s="174"/>
      <c r="G32" s="174"/>
      <c r="H32" s="271"/>
      <c r="I32" s="272"/>
      <c r="J32" s="6"/>
    </row>
    <row r="33" spans="1:11" ht="12.75">
      <c r="A33" s="183" t="s">
        <v>118</v>
      </c>
      <c r="B33" s="180">
        <f>'[10]ANU Ciruelo'!B86</f>
        <v>4226</v>
      </c>
      <c r="C33" s="180">
        <f>'[10]ANU Ciruelo'!C86</f>
        <v>15005</v>
      </c>
      <c r="D33" s="180">
        <f>'[10]ANU Ciruelo'!D86</f>
        <v>19231</v>
      </c>
      <c r="E33" s="180">
        <f>'[10]ANU Ciruelo'!E86</f>
        <v>3913</v>
      </c>
      <c r="F33" s="180">
        <f>'[10]ANU Ciruelo'!F86</f>
        <v>13773</v>
      </c>
      <c r="G33" s="175">
        <v>754971</v>
      </c>
      <c r="H33" s="180">
        <v>1688</v>
      </c>
      <c r="I33" s="175">
        <f>2399-376</f>
        <v>2023</v>
      </c>
      <c r="J33" s="55"/>
      <c r="K33" s="179"/>
    </row>
    <row r="34" spans="1:11" ht="12.75">
      <c r="A34" s="273" t="s">
        <v>119</v>
      </c>
      <c r="B34" s="174"/>
      <c r="C34" s="174"/>
      <c r="D34" s="174"/>
      <c r="E34" s="174"/>
      <c r="F34" s="174"/>
      <c r="G34" s="174"/>
      <c r="H34" s="271"/>
      <c r="I34" s="272"/>
      <c r="J34" s="55"/>
      <c r="K34" s="179"/>
    </row>
    <row r="35" spans="1:11" ht="12.75">
      <c r="A35" s="273" t="s">
        <v>120</v>
      </c>
      <c r="B35" s="174"/>
      <c r="C35" s="174"/>
      <c r="D35" s="174"/>
      <c r="E35" s="174"/>
      <c r="F35" s="174"/>
      <c r="G35" s="174"/>
      <c r="H35" s="182"/>
      <c r="I35" s="174"/>
      <c r="J35" s="55"/>
      <c r="K35" s="179"/>
    </row>
    <row r="36" spans="1:11" ht="12.75">
      <c r="A36" s="6"/>
      <c r="B36" s="174"/>
      <c r="C36" s="174"/>
      <c r="D36" s="174"/>
      <c r="E36" s="174"/>
      <c r="F36" s="174"/>
      <c r="G36" s="174"/>
      <c r="H36" s="182"/>
      <c r="I36" s="174"/>
      <c r="J36" s="55"/>
      <c r="K36" s="179"/>
    </row>
    <row r="37" spans="1:11" ht="12.75">
      <c r="A37" s="6" t="s">
        <v>121</v>
      </c>
      <c r="B37" s="174">
        <f>'[10]ANU Higuera'!B86</f>
        <v>17597</v>
      </c>
      <c r="C37" s="174">
        <f>'[10]ANU Higuera'!C86</f>
        <v>1653</v>
      </c>
      <c r="D37" s="174">
        <f>'[10]ANU Higuera'!D86</f>
        <v>19250</v>
      </c>
      <c r="E37" s="174">
        <f>'[10]ANU Higuera'!E86</f>
        <v>17558</v>
      </c>
      <c r="F37" s="174">
        <f>'[10]ANU Higuera'!F86</f>
        <v>1623</v>
      </c>
      <c r="G37" s="174">
        <f>'[10]ANU Higuera'!G86</f>
        <v>587597</v>
      </c>
      <c r="H37" s="182">
        <v>278</v>
      </c>
      <c r="I37" s="174">
        <f>451-339</f>
        <v>112</v>
      </c>
      <c r="J37" s="55"/>
      <c r="K37" s="179"/>
    </row>
    <row r="38" spans="1:11" ht="12.75">
      <c r="A38" s="6" t="s">
        <v>122</v>
      </c>
      <c r="B38" s="174">
        <v>2</v>
      </c>
      <c r="C38" s="174">
        <v>3239</v>
      </c>
      <c r="D38" s="174">
        <v>3241</v>
      </c>
      <c r="E38" s="174">
        <v>2</v>
      </c>
      <c r="F38" s="174">
        <v>3239</v>
      </c>
      <c r="G38" s="174">
        <v>27610</v>
      </c>
      <c r="H38" s="182">
        <v>13</v>
      </c>
      <c r="I38" s="174">
        <v>1</v>
      </c>
      <c r="J38" s="55"/>
      <c r="K38" s="179"/>
    </row>
    <row r="39" spans="1:11" ht="12.75">
      <c r="A39" s="6" t="s">
        <v>123</v>
      </c>
      <c r="B39" s="174">
        <v>45</v>
      </c>
      <c r="C39" s="174">
        <v>2882</v>
      </c>
      <c r="D39" s="174">
        <v>2927</v>
      </c>
      <c r="E39" s="174">
        <v>36</v>
      </c>
      <c r="F39" s="174">
        <v>2828</v>
      </c>
      <c r="G39" s="174">
        <v>97974</v>
      </c>
      <c r="H39" s="182">
        <v>30</v>
      </c>
      <c r="I39" s="174">
        <v>3</v>
      </c>
      <c r="J39" s="55"/>
      <c r="K39" s="179"/>
    </row>
    <row r="40" spans="1:11" ht="12.75">
      <c r="A40" s="6" t="s">
        <v>124</v>
      </c>
      <c r="B40" s="174" t="s">
        <v>42</v>
      </c>
      <c r="C40" s="174">
        <v>9033</v>
      </c>
      <c r="D40" s="174">
        <v>9033</v>
      </c>
      <c r="E40" s="174" t="s">
        <v>42</v>
      </c>
      <c r="F40" s="174">
        <v>8522</v>
      </c>
      <c r="G40" s="174">
        <v>60280</v>
      </c>
      <c r="H40" s="182">
        <v>12</v>
      </c>
      <c r="I40" s="174">
        <v>195</v>
      </c>
      <c r="J40" s="55"/>
      <c r="K40" s="179"/>
    </row>
    <row r="41" spans="1:11" ht="12.75">
      <c r="A41" s="6" t="s">
        <v>125</v>
      </c>
      <c r="B41" s="174" t="s">
        <v>42</v>
      </c>
      <c r="C41" s="174">
        <v>9179</v>
      </c>
      <c r="D41" s="174">
        <v>9179</v>
      </c>
      <c r="E41" s="174" t="s">
        <v>42</v>
      </c>
      <c r="F41" s="174">
        <v>9170</v>
      </c>
      <c r="G41" s="174">
        <v>5849</v>
      </c>
      <c r="H41" s="182">
        <v>20</v>
      </c>
      <c r="I41" s="174" t="s">
        <v>42</v>
      </c>
      <c r="J41" s="55"/>
      <c r="K41" s="179"/>
    </row>
    <row r="42" spans="1:11" ht="12.75">
      <c r="A42" s="6" t="s">
        <v>126</v>
      </c>
      <c r="B42" s="174">
        <v>633</v>
      </c>
      <c r="C42" s="174">
        <v>521</v>
      </c>
      <c r="D42" s="174">
        <v>1154</v>
      </c>
      <c r="E42" s="174">
        <v>628</v>
      </c>
      <c r="F42" s="174">
        <v>511</v>
      </c>
      <c r="G42" s="174">
        <v>106923</v>
      </c>
      <c r="H42" s="182">
        <v>9</v>
      </c>
      <c r="I42" s="174">
        <v>359</v>
      </c>
      <c r="J42" s="55"/>
      <c r="K42" s="179"/>
    </row>
    <row r="43" spans="1:11" ht="12.75">
      <c r="A43" s="6" t="s">
        <v>127</v>
      </c>
      <c r="B43" s="174" t="s">
        <v>42</v>
      </c>
      <c r="C43" s="174">
        <v>764</v>
      </c>
      <c r="D43" s="174">
        <v>764</v>
      </c>
      <c r="E43" s="174" t="s">
        <v>42</v>
      </c>
      <c r="F43" s="174">
        <v>754</v>
      </c>
      <c r="G43" s="174">
        <v>9168</v>
      </c>
      <c r="H43" s="182">
        <v>117</v>
      </c>
      <c r="I43" s="174" t="s">
        <v>42</v>
      </c>
      <c r="J43" s="55"/>
      <c r="K43" s="179"/>
    </row>
    <row r="44" spans="1:11" ht="12.75">
      <c r="A44" s="6" t="s">
        <v>128</v>
      </c>
      <c r="B44" s="174">
        <v>284</v>
      </c>
      <c r="C44" s="174">
        <v>72</v>
      </c>
      <c r="D44" s="174">
        <v>356</v>
      </c>
      <c r="E44" s="174">
        <v>284</v>
      </c>
      <c r="F44" s="174">
        <v>69</v>
      </c>
      <c r="G44" s="174">
        <v>249870</v>
      </c>
      <c r="H44" s="182">
        <v>5</v>
      </c>
      <c r="I44" s="174">
        <v>20</v>
      </c>
      <c r="J44" s="55"/>
      <c r="K44" s="179"/>
    </row>
    <row r="45" spans="1:11" ht="12.75">
      <c r="A45" s="183" t="s">
        <v>129</v>
      </c>
      <c r="B45" s="175">
        <v>95</v>
      </c>
      <c r="C45" s="175">
        <v>5498</v>
      </c>
      <c r="D45" s="180">
        <v>5593</v>
      </c>
      <c r="E45" s="175">
        <v>91</v>
      </c>
      <c r="F45" s="175">
        <v>4118</v>
      </c>
      <c r="G45" s="175">
        <v>137693</v>
      </c>
      <c r="H45" s="180">
        <v>29</v>
      </c>
      <c r="I45" s="175">
        <v>1598</v>
      </c>
      <c r="J45" s="55"/>
      <c r="K45" s="179"/>
    </row>
    <row r="46" spans="1:11" ht="12.75">
      <c r="A46" s="273" t="s">
        <v>130</v>
      </c>
      <c r="B46" s="174"/>
      <c r="C46" s="174"/>
      <c r="D46" s="174"/>
      <c r="E46" s="174"/>
      <c r="F46" s="174"/>
      <c r="G46" s="174"/>
      <c r="H46" s="271"/>
      <c r="I46" s="272"/>
      <c r="J46" s="55"/>
      <c r="K46" s="179"/>
    </row>
    <row r="47" spans="1:11" ht="12.75">
      <c r="A47" s="6"/>
      <c r="B47" s="174"/>
      <c r="C47" s="174"/>
      <c r="D47" s="174"/>
      <c r="E47" s="174"/>
      <c r="F47" s="174"/>
      <c r="G47" s="174"/>
      <c r="H47" s="182"/>
      <c r="I47" s="174"/>
      <c r="J47" s="55"/>
      <c r="K47" s="179"/>
    </row>
    <row r="48" spans="1:11" ht="12.75">
      <c r="A48" s="6" t="s">
        <v>131</v>
      </c>
      <c r="B48" s="174">
        <f>'[10]ANU Almed (casc)'!B86</f>
        <v>610263</v>
      </c>
      <c r="C48" s="174">
        <f>'[10]ANU Almed (casc)'!C86</f>
        <v>38239</v>
      </c>
      <c r="D48" s="174">
        <f>'[10]ANU Almed (casc)'!D86</f>
        <v>648502</v>
      </c>
      <c r="E48" s="174">
        <f>'[10]ANU Almed (casc)'!E86</f>
        <v>566053</v>
      </c>
      <c r="F48" s="174">
        <f>'[10]ANU Almed (casc)'!F86</f>
        <v>36026</v>
      </c>
      <c r="G48" s="174">
        <f>'[10]ANU Almed (casc)'!G86</f>
        <v>2251628</v>
      </c>
      <c r="H48" s="182">
        <v>16520</v>
      </c>
      <c r="I48" s="174">
        <f>6716-495</f>
        <v>6221</v>
      </c>
      <c r="J48" s="55"/>
      <c r="K48" s="179"/>
    </row>
    <row r="49" spans="1:11" ht="12.75">
      <c r="A49" s="6" t="s">
        <v>132</v>
      </c>
      <c r="B49" s="174">
        <f>'[10]ANU Nogal (casc)'!B86</f>
        <v>3050</v>
      </c>
      <c r="C49" s="174">
        <f>'[10]ANU Nogal (casc)'!C86</f>
        <v>2283</v>
      </c>
      <c r="D49" s="174">
        <f>'[10]ANU Nogal (casc)'!D86</f>
        <v>5333</v>
      </c>
      <c r="E49" s="174">
        <f>'[10]ANU Nogal (casc)'!E86</f>
        <v>1481</v>
      </c>
      <c r="F49" s="174">
        <f>'[10]ANU Nogal (casc)'!F86</f>
        <v>1860</v>
      </c>
      <c r="G49" s="174">
        <f>'[10]ANU Nogal (casc)'!G86</f>
        <v>417824</v>
      </c>
      <c r="H49" s="182">
        <v>466</v>
      </c>
      <c r="I49" s="174">
        <f>1853-341</f>
        <v>1512</v>
      </c>
      <c r="J49" s="55"/>
      <c r="K49" s="179"/>
    </row>
    <row r="50" spans="1:11" ht="12.75">
      <c r="A50" s="6" t="s">
        <v>133</v>
      </c>
      <c r="B50" s="174">
        <v>8628</v>
      </c>
      <c r="C50" s="175">
        <v>13769</v>
      </c>
      <c r="D50" s="180">
        <v>22397</v>
      </c>
      <c r="E50" s="175">
        <v>7510</v>
      </c>
      <c r="F50" s="175">
        <v>11500</v>
      </c>
      <c r="G50" s="175">
        <v>192066</v>
      </c>
      <c r="H50" s="180">
        <v>152</v>
      </c>
      <c r="I50" s="175">
        <v>15</v>
      </c>
      <c r="J50" s="55"/>
      <c r="K50" s="179"/>
    </row>
    <row r="51" spans="1:10" ht="13.5" thickBot="1">
      <c r="A51" s="185" t="s">
        <v>309</v>
      </c>
      <c r="B51" s="186">
        <f>SUM(B13:B50)</f>
        <v>686948</v>
      </c>
      <c r="C51" s="186">
        <f>SUM(C13:C50)</f>
        <v>270883</v>
      </c>
      <c r="D51" s="187">
        <f>SUM(D13,D19:D27,D31:D50)</f>
        <v>957831</v>
      </c>
      <c r="E51" s="186">
        <f>SUM(E13:E50)</f>
        <v>638037</v>
      </c>
      <c r="F51" s="186">
        <f>SUM(F13:F50)</f>
        <v>252029</v>
      </c>
      <c r="G51" s="187">
        <f>SUM(G13,G19:G50)</f>
        <v>9750237</v>
      </c>
      <c r="H51" s="186">
        <f>SUM(H13:H50)</f>
        <v>33571</v>
      </c>
      <c r="I51" s="186">
        <f>SUM(I13:I50)</f>
        <v>23391</v>
      </c>
      <c r="J51" s="6"/>
    </row>
  </sheetData>
  <mergeCells count="3">
    <mergeCell ref="A1:I1"/>
    <mergeCell ref="B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H83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4.57421875" style="83" customWidth="1"/>
    <col min="2" max="6" width="12.7109375" style="83" customWidth="1"/>
    <col min="7" max="7" width="12.7109375" style="156" customWidth="1"/>
    <col min="8" max="16384" width="11.421875" style="83" customWidth="1"/>
  </cols>
  <sheetData>
    <row r="1" spans="1:8" s="142" customFormat="1" ht="18">
      <c r="A1" s="313" t="s">
        <v>306</v>
      </c>
      <c r="B1" s="313"/>
      <c r="C1" s="313"/>
      <c r="D1" s="313"/>
      <c r="E1" s="313"/>
      <c r="F1" s="313"/>
      <c r="G1" s="313"/>
      <c r="H1" s="141"/>
    </row>
    <row r="3" spans="1:7" s="143" customFormat="1" ht="15">
      <c r="A3" s="314" t="s">
        <v>281</v>
      </c>
      <c r="B3" s="314"/>
      <c r="C3" s="314"/>
      <c r="D3" s="314"/>
      <c r="E3" s="314"/>
      <c r="F3" s="314"/>
      <c r="G3" s="314"/>
    </row>
    <row r="4" s="143" customFormat="1" ht="14.25">
      <c r="G4" s="155"/>
    </row>
    <row r="5" spans="1:7" ht="12.75">
      <c r="A5" s="315" t="s">
        <v>54</v>
      </c>
      <c r="B5" s="317" t="s">
        <v>20</v>
      </c>
      <c r="C5" s="317"/>
      <c r="D5" s="317"/>
      <c r="E5" s="317" t="s">
        <v>21</v>
      </c>
      <c r="F5" s="317"/>
      <c r="G5" s="318"/>
    </row>
    <row r="6" spans="1:7" ht="13.5" thickBot="1">
      <c r="A6" s="316"/>
      <c r="B6" s="153">
        <v>2000</v>
      </c>
      <c r="C6" s="153">
        <v>2001</v>
      </c>
      <c r="D6" s="153">
        <v>2002</v>
      </c>
      <c r="E6" s="154">
        <v>2000</v>
      </c>
      <c r="F6" s="154">
        <v>2001</v>
      </c>
      <c r="G6" s="154">
        <v>2002</v>
      </c>
    </row>
    <row r="7" spans="1:7" ht="12.75">
      <c r="A7" s="146" t="s">
        <v>55</v>
      </c>
      <c r="B7" s="159">
        <v>262470.407</v>
      </c>
      <c r="C7" s="159">
        <v>215789.483</v>
      </c>
      <c r="D7" s="159">
        <v>237750.862</v>
      </c>
      <c r="E7" s="159">
        <v>65537.642</v>
      </c>
      <c r="F7" s="159">
        <v>86792.98</v>
      </c>
      <c r="G7" s="160">
        <v>100297.174</v>
      </c>
    </row>
    <row r="8" spans="1:7" ht="12.75">
      <c r="A8" s="149"/>
      <c r="B8" s="119"/>
      <c r="C8" s="119"/>
      <c r="D8" s="119"/>
      <c r="E8" s="119"/>
      <c r="F8" s="119"/>
      <c r="G8" s="121"/>
    </row>
    <row r="9" spans="1:7" ht="12.75">
      <c r="A9" s="268" t="s">
        <v>278</v>
      </c>
      <c r="B9" s="119"/>
      <c r="C9" s="119"/>
      <c r="D9" s="119"/>
      <c r="E9" s="119"/>
      <c r="F9" s="119"/>
      <c r="G9" s="121"/>
    </row>
    <row r="10" spans="1:7" ht="12.75">
      <c r="A10" s="146" t="s">
        <v>56</v>
      </c>
      <c r="B10" s="147">
        <v>226616.995</v>
      </c>
      <c r="C10" s="147">
        <v>172386.25699999995</v>
      </c>
      <c r="D10" s="147">
        <f>SUM(D11:D23)</f>
        <v>181046.22</v>
      </c>
      <c r="E10" s="147">
        <f>SUM(E11:E23)</f>
        <v>58034.882</v>
      </c>
      <c r="F10" s="147">
        <f>SUM(F11:F23)</f>
        <v>78804.99900000003</v>
      </c>
      <c r="G10" s="148">
        <f>SUM(G11:G23)</f>
        <v>81875.301</v>
      </c>
    </row>
    <row r="11" spans="1:7" ht="12.75">
      <c r="A11" s="150" t="s">
        <v>57</v>
      </c>
      <c r="B11" s="151">
        <v>5613.569</v>
      </c>
      <c r="C11" s="119">
        <v>7986.003</v>
      </c>
      <c r="D11" s="88">
        <v>10876.868</v>
      </c>
      <c r="E11" s="119">
        <v>3270.115</v>
      </c>
      <c r="F11" s="119">
        <v>6674.886</v>
      </c>
      <c r="G11" s="90">
        <v>3329.024</v>
      </c>
    </row>
    <row r="12" spans="1:7" ht="12.75">
      <c r="A12" s="150" t="s">
        <v>58</v>
      </c>
      <c r="B12" s="151">
        <v>759.706</v>
      </c>
      <c r="C12" s="119">
        <v>1904.713</v>
      </c>
      <c r="D12" s="88">
        <v>1577.585</v>
      </c>
      <c r="E12" s="119">
        <v>62.043</v>
      </c>
      <c r="F12" s="119">
        <v>355.798</v>
      </c>
      <c r="G12" s="90">
        <v>57.933</v>
      </c>
    </row>
    <row r="13" spans="1:7" ht="12.75">
      <c r="A13" s="150" t="s">
        <v>59</v>
      </c>
      <c r="B13" s="151">
        <v>7591.316</v>
      </c>
      <c r="C13" s="119">
        <v>8036.482</v>
      </c>
      <c r="D13" s="88">
        <v>4007.65</v>
      </c>
      <c r="E13" s="119">
        <v>1821.18</v>
      </c>
      <c r="F13" s="119">
        <v>2755.48</v>
      </c>
      <c r="G13" s="90">
        <v>2610.121</v>
      </c>
    </row>
    <row r="14" spans="1:7" ht="12.75">
      <c r="A14" s="150" t="s">
        <v>60</v>
      </c>
      <c r="B14" s="151">
        <v>141.054</v>
      </c>
      <c r="C14" s="119" t="s">
        <v>42</v>
      </c>
      <c r="D14" s="119" t="s">
        <v>42</v>
      </c>
      <c r="E14" s="119">
        <v>54.684</v>
      </c>
      <c r="F14" s="119">
        <v>166.861</v>
      </c>
      <c r="G14" s="90">
        <v>128.957</v>
      </c>
    </row>
    <row r="15" spans="1:7" ht="12.75">
      <c r="A15" s="150" t="s">
        <v>61</v>
      </c>
      <c r="B15" s="119" t="s">
        <v>42</v>
      </c>
      <c r="C15" s="119" t="s">
        <v>42</v>
      </c>
      <c r="D15" s="119" t="s">
        <v>42</v>
      </c>
      <c r="E15" s="119">
        <v>38.525</v>
      </c>
      <c r="F15" s="119">
        <v>78.335</v>
      </c>
      <c r="G15" s="90">
        <v>18.382</v>
      </c>
    </row>
    <row r="16" spans="1:7" ht="12.75">
      <c r="A16" s="150" t="s">
        <v>62</v>
      </c>
      <c r="B16" s="151">
        <v>171382.598</v>
      </c>
      <c r="C16" s="119">
        <v>119909.039</v>
      </c>
      <c r="D16" s="88">
        <v>108637.306</v>
      </c>
      <c r="E16" s="119">
        <v>8769.177</v>
      </c>
      <c r="F16" s="119">
        <v>17635.185</v>
      </c>
      <c r="G16" s="90">
        <v>29714.919</v>
      </c>
    </row>
    <row r="17" spans="1:7" ht="12.75">
      <c r="A17" s="150" t="s">
        <v>63</v>
      </c>
      <c r="B17" s="151">
        <v>44.1</v>
      </c>
      <c r="C17" s="119" t="s">
        <v>42</v>
      </c>
      <c r="D17" s="88">
        <v>57.973</v>
      </c>
      <c r="E17" s="119">
        <v>202.755</v>
      </c>
      <c r="F17" s="119">
        <v>1487.326</v>
      </c>
      <c r="G17" s="90">
        <v>5186.647</v>
      </c>
    </row>
    <row r="18" spans="1:7" ht="12.75">
      <c r="A18" s="150" t="s">
        <v>64</v>
      </c>
      <c r="B18" s="119" t="s">
        <v>42</v>
      </c>
      <c r="C18" s="119" t="s">
        <v>42</v>
      </c>
      <c r="D18" s="119" t="s">
        <v>42</v>
      </c>
      <c r="E18" s="119">
        <v>3.12</v>
      </c>
      <c r="F18" s="119">
        <v>23.612</v>
      </c>
      <c r="G18" s="121" t="s">
        <v>42</v>
      </c>
    </row>
    <row r="19" spans="1:7" ht="12.75">
      <c r="A19" s="150" t="s">
        <v>65</v>
      </c>
      <c r="B19" s="151">
        <v>19856.703</v>
      </c>
      <c r="C19" s="119">
        <v>19483.55</v>
      </c>
      <c r="D19" s="88">
        <v>32731.679</v>
      </c>
      <c r="E19" s="119">
        <v>759.41</v>
      </c>
      <c r="F19" s="119">
        <v>3751.126</v>
      </c>
      <c r="G19" s="90">
        <v>4750.454</v>
      </c>
    </row>
    <row r="20" spans="1:7" ht="12.75">
      <c r="A20" s="150" t="s">
        <v>66</v>
      </c>
      <c r="B20" s="151">
        <v>2143.074</v>
      </c>
      <c r="C20" s="119">
        <v>1373.175</v>
      </c>
      <c r="D20" s="88">
        <v>1794.23</v>
      </c>
      <c r="E20" s="119">
        <v>2118.853</v>
      </c>
      <c r="F20" s="119">
        <v>4197.57</v>
      </c>
      <c r="G20" s="90">
        <v>1548.202</v>
      </c>
    </row>
    <row r="21" spans="1:7" ht="12.75">
      <c r="A21" s="150" t="s">
        <v>67</v>
      </c>
      <c r="B21" s="151">
        <v>19080.256</v>
      </c>
      <c r="C21" s="119">
        <v>13674.031</v>
      </c>
      <c r="D21" s="88">
        <v>21356.329</v>
      </c>
      <c r="E21" s="119">
        <v>38283.035</v>
      </c>
      <c r="F21" s="119">
        <v>34850.798</v>
      </c>
      <c r="G21" s="90">
        <v>31194.241</v>
      </c>
    </row>
    <row r="22" spans="1:7" ht="12.75">
      <c r="A22" s="150" t="s">
        <v>68</v>
      </c>
      <c r="B22" s="151">
        <v>4.619</v>
      </c>
      <c r="C22" s="119">
        <v>19.264</v>
      </c>
      <c r="D22" s="119" t="s">
        <v>42</v>
      </c>
      <c r="E22" s="119">
        <v>2361.213</v>
      </c>
      <c r="F22" s="119">
        <v>3990.407</v>
      </c>
      <c r="G22" s="90">
        <v>2590.167</v>
      </c>
    </row>
    <row r="23" spans="1:7" ht="12.75">
      <c r="A23" s="150" t="s">
        <v>69</v>
      </c>
      <c r="B23" s="119" t="s">
        <v>42</v>
      </c>
      <c r="C23" s="119" t="s">
        <v>42</v>
      </c>
      <c r="D23" s="88">
        <v>6.6</v>
      </c>
      <c r="E23" s="119">
        <v>290.772</v>
      </c>
      <c r="F23" s="119">
        <v>2837.615</v>
      </c>
      <c r="G23" s="90">
        <v>746.254</v>
      </c>
    </row>
    <row r="24" spans="1:7" ht="12.75">
      <c r="A24" s="149"/>
      <c r="B24" s="119"/>
      <c r="C24" s="119"/>
      <c r="D24" s="119"/>
      <c r="E24" s="119"/>
      <c r="F24" s="119"/>
      <c r="G24" s="121"/>
    </row>
    <row r="25" spans="1:7" ht="12.75">
      <c r="A25" s="146" t="s">
        <v>70</v>
      </c>
      <c r="B25" s="119"/>
      <c r="C25" s="119"/>
      <c r="D25" s="119"/>
      <c r="E25" s="119"/>
      <c r="F25" s="119"/>
      <c r="G25" s="121"/>
    </row>
    <row r="26" spans="1:7" ht="12.75">
      <c r="A26" s="150" t="s">
        <v>284</v>
      </c>
      <c r="B26" s="119" t="s">
        <v>42</v>
      </c>
      <c r="C26" s="119" t="s">
        <v>42</v>
      </c>
      <c r="D26" s="119" t="s">
        <v>42</v>
      </c>
      <c r="E26" s="119" t="s">
        <v>42</v>
      </c>
      <c r="F26" s="119" t="s">
        <v>42</v>
      </c>
      <c r="G26" s="90">
        <v>10.8</v>
      </c>
    </row>
    <row r="27" spans="1:7" ht="12.75">
      <c r="A27" s="150" t="s">
        <v>71</v>
      </c>
      <c r="B27" s="119" t="s">
        <v>42</v>
      </c>
      <c r="C27" s="119" t="s">
        <v>42</v>
      </c>
      <c r="D27" s="119" t="s">
        <v>42</v>
      </c>
      <c r="E27" s="119">
        <v>77.813</v>
      </c>
      <c r="F27" s="119">
        <v>98.938</v>
      </c>
      <c r="G27" s="90">
        <v>48.902</v>
      </c>
    </row>
    <row r="28" spans="1:7" ht="12.75">
      <c r="A28" s="150" t="s">
        <v>72</v>
      </c>
      <c r="B28" s="119" t="s">
        <v>42</v>
      </c>
      <c r="C28" s="119" t="s">
        <v>42</v>
      </c>
      <c r="D28" s="119" t="s">
        <v>42</v>
      </c>
      <c r="E28" s="119" t="s">
        <v>42</v>
      </c>
      <c r="F28" s="119">
        <v>108.857</v>
      </c>
      <c r="G28" s="90">
        <v>517.257</v>
      </c>
    </row>
    <row r="29" spans="1:7" ht="12.75">
      <c r="A29" s="150" t="s">
        <v>73</v>
      </c>
      <c r="B29" s="119" t="s">
        <v>42</v>
      </c>
      <c r="C29" s="119" t="s">
        <v>42</v>
      </c>
      <c r="D29" s="88">
        <v>20.238</v>
      </c>
      <c r="E29" s="119">
        <v>3.306</v>
      </c>
      <c r="F29" s="119" t="s">
        <v>42</v>
      </c>
      <c r="G29" s="90">
        <v>4.809</v>
      </c>
    </row>
    <row r="30" spans="1:7" ht="12.75">
      <c r="A30" s="150" t="s">
        <v>74</v>
      </c>
      <c r="B30" s="119" t="s">
        <v>42</v>
      </c>
      <c r="C30" s="119" t="s">
        <v>42</v>
      </c>
      <c r="D30" s="119" t="s">
        <v>42</v>
      </c>
      <c r="E30" s="119">
        <v>399.003</v>
      </c>
      <c r="F30" s="119">
        <v>172.824</v>
      </c>
      <c r="G30" s="90">
        <v>250.016</v>
      </c>
    </row>
    <row r="31" spans="1:7" ht="12.75">
      <c r="A31" s="150" t="s">
        <v>75</v>
      </c>
      <c r="B31" s="119" t="s">
        <v>42</v>
      </c>
      <c r="C31" s="119">
        <v>17.855</v>
      </c>
      <c r="D31" s="119" t="s">
        <v>42</v>
      </c>
      <c r="E31" s="119" t="s">
        <v>42</v>
      </c>
      <c r="F31" s="119">
        <v>3.361</v>
      </c>
      <c r="G31" s="121" t="s">
        <v>42</v>
      </c>
    </row>
    <row r="32" spans="1:7" ht="12.75">
      <c r="A32" s="150" t="s">
        <v>76</v>
      </c>
      <c r="B32" s="119" t="s">
        <v>42</v>
      </c>
      <c r="C32" s="119" t="s">
        <v>42</v>
      </c>
      <c r="D32" s="119" t="s">
        <v>42</v>
      </c>
      <c r="E32" s="119">
        <v>193.411</v>
      </c>
      <c r="F32" s="119">
        <v>81.495</v>
      </c>
      <c r="G32" s="90">
        <v>78.848</v>
      </c>
    </row>
    <row r="33" spans="1:7" ht="12.75">
      <c r="A33" s="150" t="s">
        <v>78</v>
      </c>
      <c r="B33" s="151" t="s">
        <v>42</v>
      </c>
      <c r="C33" s="119" t="s">
        <v>42</v>
      </c>
      <c r="D33" s="119" t="s">
        <v>42</v>
      </c>
      <c r="E33" s="119">
        <v>52.131</v>
      </c>
      <c r="F33" s="119">
        <v>3.68</v>
      </c>
      <c r="G33" s="90">
        <v>14.073</v>
      </c>
    </row>
    <row r="34" spans="1:7" ht="12.75">
      <c r="A34" s="150" t="s">
        <v>79</v>
      </c>
      <c r="B34" s="119">
        <v>5926.5</v>
      </c>
      <c r="C34" s="119">
        <v>614.029</v>
      </c>
      <c r="D34" s="88">
        <v>3482.402</v>
      </c>
      <c r="E34" s="119">
        <v>188.744</v>
      </c>
      <c r="F34" s="119">
        <v>873.742</v>
      </c>
      <c r="G34" s="90">
        <v>670.946</v>
      </c>
    </row>
    <row r="35" spans="1:7" ht="12.75">
      <c r="A35" s="149" t="s">
        <v>80</v>
      </c>
      <c r="B35" s="119" t="s">
        <v>42</v>
      </c>
      <c r="C35" s="119" t="s">
        <v>42</v>
      </c>
      <c r="D35" s="119" t="s">
        <v>42</v>
      </c>
      <c r="E35" s="119">
        <v>386.644</v>
      </c>
      <c r="F35" s="119">
        <v>70.865</v>
      </c>
      <c r="G35" s="90">
        <v>204.857</v>
      </c>
    </row>
    <row r="36" spans="1:7" ht="12.75">
      <c r="A36" s="149" t="s">
        <v>285</v>
      </c>
      <c r="B36" s="119" t="s">
        <v>42</v>
      </c>
      <c r="C36" s="119" t="s">
        <v>42</v>
      </c>
      <c r="D36" s="88">
        <v>21.403</v>
      </c>
      <c r="E36" s="119" t="s">
        <v>42</v>
      </c>
      <c r="F36" s="119" t="s">
        <v>42</v>
      </c>
      <c r="G36" s="90">
        <v>42.084</v>
      </c>
    </row>
    <row r="37" spans="1:7" ht="12.75">
      <c r="A37" s="149" t="s">
        <v>81</v>
      </c>
      <c r="B37" s="119"/>
      <c r="C37" s="119"/>
      <c r="D37" s="119"/>
      <c r="E37" s="119"/>
      <c r="F37" s="119"/>
      <c r="G37" s="121"/>
    </row>
    <row r="38" spans="1:7" ht="12.75">
      <c r="A38" s="268" t="s">
        <v>279</v>
      </c>
      <c r="B38" s="119"/>
      <c r="C38" s="119"/>
      <c r="D38" s="119"/>
      <c r="E38" s="119"/>
      <c r="F38" s="119"/>
      <c r="G38" s="121"/>
    </row>
    <row r="39" spans="1:7" ht="12.75">
      <c r="A39" s="150" t="s">
        <v>82</v>
      </c>
      <c r="B39" s="119">
        <v>2898.102</v>
      </c>
      <c r="C39" s="119">
        <v>5333.723</v>
      </c>
      <c r="D39" s="88">
        <v>8609.021</v>
      </c>
      <c r="E39" s="119">
        <v>411.261</v>
      </c>
      <c r="F39" s="119" t="s">
        <v>42</v>
      </c>
      <c r="G39" s="121" t="s">
        <v>42</v>
      </c>
    </row>
    <row r="40" spans="1:7" ht="12.75">
      <c r="A40" s="150" t="s">
        <v>83</v>
      </c>
      <c r="B40" s="119" t="s">
        <v>42</v>
      </c>
      <c r="C40" s="119">
        <v>1.296</v>
      </c>
      <c r="D40" s="119" t="s">
        <v>42</v>
      </c>
      <c r="E40" s="119" t="s">
        <v>42</v>
      </c>
      <c r="F40" s="119" t="s">
        <v>42</v>
      </c>
      <c r="G40" s="121" t="s">
        <v>42</v>
      </c>
    </row>
    <row r="41" spans="1:7" ht="12.75">
      <c r="A41" s="150" t="s">
        <v>84</v>
      </c>
      <c r="B41" s="151">
        <v>2742.511</v>
      </c>
      <c r="C41" s="119">
        <v>2886.051</v>
      </c>
      <c r="D41" s="88">
        <v>4831.387</v>
      </c>
      <c r="E41" s="119">
        <v>282.995</v>
      </c>
      <c r="F41" s="119" t="s">
        <v>42</v>
      </c>
      <c r="G41" s="90">
        <v>17.64</v>
      </c>
    </row>
    <row r="42" spans="1:7" ht="12.75">
      <c r="A42" s="150" t="s">
        <v>85</v>
      </c>
      <c r="B42" s="151">
        <v>12.335</v>
      </c>
      <c r="C42" s="119">
        <v>32.705</v>
      </c>
      <c r="D42" s="119" t="s">
        <v>42</v>
      </c>
      <c r="E42" s="119" t="s">
        <v>42</v>
      </c>
      <c r="F42" s="119" t="s">
        <v>42</v>
      </c>
      <c r="G42" s="121" t="s">
        <v>42</v>
      </c>
    </row>
    <row r="43" spans="1:7" ht="12.75">
      <c r="A43" s="150" t="s">
        <v>86</v>
      </c>
      <c r="B43" s="119">
        <v>8.82</v>
      </c>
      <c r="C43" s="119">
        <v>534.03</v>
      </c>
      <c r="D43" s="88">
        <v>357.275</v>
      </c>
      <c r="E43" s="119" t="s">
        <v>42</v>
      </c>
      <c r="F43" s="119" t="s">
        <v>42</v>
      </c>
      <c r="G43" s="121" t="s">
        <v>42</v>
      </c>
    </row>
    <row r="44" spans="1:7" ht="12.75">
      <c r="A44" s="150" t="s">
        <v>283</v>
      </c>
      <c r="B44" s="119" t="s">
        <v>42</v>
      </c>
      <c r="C44" s="119" t="s">
        <v>42</v>
      </c>
      <c r="D44" s="88">
        <v>16.64</v>
      </c>
      <c r="E44" s="119" t="s">
        <v>42</v>
      </c>
      <c r="F44" s="119" t="s">
        <v>42</v>
      </c>
      <c r="G44" s="121" t="s">
        <v>42</v>
      </c>
    </row>
    <row r="45" spans="1:7" ht="12.75">
      <c r="A45" s="150" t="s">
        <v>91</v>
      </c>
      <c r="B45" s="119" t="s">
        <v>42</v>
      </c>
      <c r="C45" s="119" t="s">
        <v>42</v>
      </c>
      <c r="D45" s="88">
        <v>0.91</v>
      </c>
      <c r="E45" s="119" t="s">
        <v>42</v>
      </c>
      <c r="F45" s="119" t="s">
        <v>42</v>
      </c>
      <c r="G45" s="121" t="s">
        <v>42</v>
      </c>
    </row>
    <row r="46" spans="1:7" ht="12.75">
      <c r="A46" s="150" t="s">
        <v>87</v>
      </c>
      <c r="B46" s="119" t="s">
        <v>42</v>
      </c>
      <c r="C46" s="119" t="s">
        <v>42</v>
      </c>
      <c r="D46" s="119" t="s">
        <v>42</v>
      </c>
      <c r="E46" s="119">
        <v>29.27</v>
      </c>
      <c r="F46" s="119">
        <v>25.572</v>
      </c>
      <c r="G46" s="121" t="s">
        <v>42</v>
      </c>
    </row>
    <row r="47" spans="1:7" ht="12.75">
      <c r="A47" s="150" t="s">
        <v>88</v>
      </c>
      <c r="B47" s="151">
        <v>2268.952</v>
      </c>
      <c r="C47" s="119">
        <v>1390.236</v>
      </c>
      <c r="D47" s="88">
        <v>1549.786</v>
      </c>
      <c r="E47" s="119" t="s">
        <v>42</v>
      </c>
      <c r="F47" s="119" t="s">
        <v>42</v>
      </c>
      <c r="G47" s="121" t="s">
        <v>42</v>
      </c>
    </row>
    <row r="48" spans="1:7" ht="13.5" thickBot="1">
      <c r="A48" s="152" t="s">
        <v>89</v>
      </c>
      <c r="B48" s="125">
        <v>450.536</v>
      </c>
      <c r="C48" s="125" t="s">
        <v>42</v>
      </c>
      <c r="D48" s="92">
        <v>19.368</v>
      </c>
      <c r="E48" s="125" t="s">
        <v>42</v>
      </c>
      <c r="F48" s="125" t="s">
        <v>42</v>
      </c>
      <c r="G48" s="127" t="s">
        <v>42</v>
      </c>
    </row>
    <row r="49" ht="12.75">
      <c r="A49" s="83" t="s">
        <v>90</v>
      </c>
    </row>
    <row r="50" ht="12.75">
      <c r="A50" s="83" t="s">
        <v>81</v>
      </c>
    </row>
    <row r="51" ht="12.75">
      <c r="A51" s="83" t="s">
        <v>81</v>
      </c>
    </row>
    <row r="52" ht="12.75">
      <c r="A52" s="83" t="s">
        <v>81</v>
      </c>
    </row>
    <row r="53" ht="12.75">
      <c r="A53" s="83" t="s">
        <v>81</v>
      </c>
    </row>
    <row r="54" ht="12.75">
      <c r="A54" s="83" t="s">
        <v>81</v>
      </c>
    </row>
    <row r="55" ht="12.75">
      <c r="A55" s="83" t="s">
        <v>81</v>
      </c>
    </row>
    <row r="56" ht="12.75">
      <c r="A56" s="83" t="s">
        <v>81</v>
      </c>
    </row>
    <row r="57" ht="12.75">
      <c r="A57" s="83" t="s">
        <v>81</v>
      </c>
    </row>
    <row r="58" ht="12.75">
      <c r="A58" s="83" t="s">
        <v>81</v>
      </c>
    </row>
    <row r="59" ht="12.75">
      <c r="A59" s="83" t="s">
        <v>81</v>
      </c>
    </row>
    <row r="60" ht="12.75">
      <c r="A60" s="83" t="s">
        <v>81</v>
      </c>
    </row>
    <row r="61" ht="12.75">
      <c r="A61" s="83" t="s">
        <v>81</v>
      </c>
    </row>
    <row r="62" ht="12.75">
      <c r="A62" s="83" t="s">
        <v>81</v>
      </c>
    </row>
    <row r="63" ht="12.75">
      <c r="A63" s="83" t="s">
        <v>81</v>
      </c>
    </row>
    <row r="64" ht="12.75">
      <c r="A64" s="83" t="s">
        <v>81</v>
      </c>
    </row>
    <row r="65" ht="12.75">
      <c r="A65" s="83" t="s">
        <v>81</v>
      </c>
    </row>
    <row r="66" ht="12.75">
      <c r="A66" s="83" t="s">
        <v>81</v>
      </c>
    </row>
    <row r="67" ht="12.75">
      <c r="A67" s="83" t="s">
        <v>81</v>
      </c>
    </row>
    <row r="68" ht="12.75">
      <c r="A68" s="83" t="s">
        <v>81</v>
      </c>
    </row>
    <row r="69" ht="12.75">
      <c r="A69" s="83" t="s">
        <v>81</v>
      </c>
    </row>
    <row r="70" ht="12.75">
      <c r="A70" s="83" t="s">
        <v>81</v>
      </c>
    </row>
    <row r="71" ht="12.75">
      <c r="A71" s="83" t="s">
        <v>81</v>
      </c>
    </row>
    <row r="72" ht="12.75">
      <c r="A72" s="83" t="s">
        <v>81</v>
      </c>
    </row>
    <row r="73" ht="12.75">
      <c r="A73" s="83" t="s">
        <v>81</v>
      </c>
    </row>
    <row r="74" ht="12.75">
      <c r="A74" s="83" t="s">
        <v>81</v>
      </c>
    </row>
    <row r="75" ht="12.75">
      <c r="A75" s="83" t="s">
        <v>81</v>
      </c>
    </row>
    <row r="76" ht="12.75">
      <c r="A76" s="83" t="s">
        <v>81</v>
      </c>
    </row>
    <row r="77" ht="12.75">
      <c r="A77" s="83" t="s">
        <v>81</v>
      </c>
    </row>
    <row r="78" ht="12.75">
      <c r="A78" s="83" t="s">
        <v>81</v>
      </c>
    </row>
    <row r="79" ht="12.75">
      <c r="A79" s="83" t="s">
        <v>81</v>
      </c>
    </row>
    <row r="80" ht="12.75">
      <c r="A80" s="83" t="s">
        <v>81</v>
      </c>
    </row>
    <row r="81" ht="12.75">
      <c r="A81" s="83" t="s">
        <v>81</v>
      </c>
    </row>
    <row r="82" ht="12.75">
      <c r="A82" s="83" t="s">
        <v>81</v>
      </c>
    </row>
    <row r="83" ht="12.75">
      <c r="A83" s="83" t="s">
        <v>81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J33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3" width="13.28125" style="13" customWidth="1"/>
    <col min="4" max="4" width="14.421875" style="13" customWidth="1"/>
    <col min="5" max="10" width="13.28125" style="13" customWidth="1"/>
    <col min="11" max="11" width="11.140625" style="13" customWidth="1"/>
    <col min="12" max="12" width="12.00390625" style="13" customWidth="1"/>
    <col min="13" max="13" width="17.00390625" style="13" customWidth="1"/>
    <col min="14" max="19" width="17.140625" style="13" customWidth="1"/>
    <col min="20" max="16384" width="11.421875" style="13" customWidth="1"/>
  </cols>
  <sheetData>
    <row r="1" spans="1:10" s="2" customFormat="1" ht="18">
      <c r="A1" s="299" t="s">
        <v>306</v>
      </c>
      <c r="B1" s="299"/>
      <c r="C1" s="299"/>
      <c r="D1" s="299"/>
      <c r="E1" s="299"/>
      <c r="F1" s="299"/>
      <c r="G1" s="299"/>
      <c r="H1" s="299"/>
      <c r="I1" s="299"/>
      <c r="J1" s="299"/>
    </row>
    <row r="3" spans="1:10" s="3" customFormat="1" ht="15">
      <c r="A3" s="319" t="s">
        <v>34</v>
      </c>
      <c r="B3" s="319"/>
      <c r="C3" s="319"/>
      <c r="D3" s="319"/>
      <c r="E3" s="319"/>
      <c r="F3" s="319"/>
      <c r="G3" s="319"/>
      <c r="H3" s="319"/>
      <c r="I3" s="319"/>
      <c r="J3" s="319"/>
    </row>
    <row r="4" spans="1:10" s="3" customFormat="1" ht="15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/>
      <c r="B5" s="7" t="s">
        <v>1</v>
      </c>
      <c r="C5" s="8"/>
      <c r="D5" s="9" t="s">
        <v>2</v>
      </c>
      <c r="E5" s="9" t="s">
        <v>3</v>
      </c>
      <c r="F5" s="10"/>
      <c r="G5" s="11" t="s">
        <v>4</v>
      </c>
      <c r="H5" s="10"/>
      <c r="I5" s="12" t="s">
        <v>5</v>
      </c>
      <c r="J5" s="8"/>
    </row>
    <row r="6" spans="1:10" ht="12.75">
      <c r="A6" s="14" t="s">
        <v>6</v>
      </c>
      <c r="B6" s="15" t="s">
        <v>7</v>
      </c>
      <c r="C6" s="16"/>
      <c r="D6" s="9" t="s">
        <v>8</v>
      </c>
      <c r="E6" s="9" t="s">
        <v>9</v>
      </c>
      <c r="F6" s="11" t="s">
        <v>10</v>
      </c>
      <c r="G6" s="11" t="s">
        <v>11</v>
      </c>
      <c r="H6" s="11" t="s">
        <v>12</v>
      </c>
      <c r="I6" s="17" t="s">
        <v>13</v>
      </c>
      <c r="J6" s="16"/>
    </row>
    <row r="7" spans="1:10" ht="12.75">
      <c r="A7" s="6"/>
      <c r="B7" s="9" t="s">
        <v>14</v>
      </c>
      <c r="C7" s="9" t="s">
        <v>15</v>
      </c>
      <c r="D7" s="11"/>
      <c r="E7" s="9" t="s">
        <v>16</v>
      </c>
      <c r="F7" s="9" t="s">
        <v>17</v>
      </c>
      <c r="G7" s="11" t="s">
        <v>18</v>
      </c>
      <c r="H7" s="11" t="s">
        <v>19</v>
      </c>
      <c r="I7" s="11" t="s">
        <v>20</v>
      </c>
      <c r="J7" s="11" t="s">
        <v>21</v>
      </c>
    </row>
    <row r="8" spans="1:10" ht="13.5" thickBot="1">
      <c r="A8" s="6"/>
      <c r="B8" s="11" t="s">
        <v>22</v>
      </c>
      <c r="C8" s="11" t="s">
        <v>22</v>
      </c>
      <c r="D8" s="11" t="s">
        <v>289</v>
      </c>
      <c r="E8" s="9" t="s">
        <v>24</v>
      </c>
      <c r="F8" s="10"/>
      <c r="G8" s="11" t="s">
        <v>25</v>
      </c>
      <c r="H8" s="10"/>
      <c r="I8" s="10"/>
      <c r="J8" s="10"/>
    </row>
    <row r="9" spans="1:10" ht="12.75">
      <c r="A9" s="18">
        <v>1985</v>
      </c>
      <c r="B9" s="58">
        <v>36.2</v>
      </c>
      <c r="C9" s="58">
        <v>33.9</v>
      </c>
      <c r="D9" s="20">
        <v>2551</v>
      </c>
      <c r="E9" s="58">
        <v>167.2</v>
      </c>
      <c r="F9" s="58">
        <v>594.7</v>
      </c>
      <c r="G9" s="59">
        <v>15.21762648299737</v>
      </c>
      <c r="H9" s="20">
        <v>78991.0208791605</v>
      </c>
      <c r="I9" s="20">
        <v>10958</v>
      </c>
      <c r="J9" s="20">
        <v>33973</v>
      </c>
    </row>
    <row r="10" spans="1:10" ht="12.75">
      <c r="A10" s="22">
        <v>1986</v>
      </c>
      <c r="B10" s="60">
        <v>35.3</v>
      </c>
      <c r="C10" s="60">
        <v>33.3</v>
      </c>
      <c r="D10" s="24">
        <v>1975</v>
      </c>
      <c r="E10" s="60">
        <v>105.4</v>
      </c>
      <c r="F10" s="60">
        <v>372.7</v>
      </c>
      <c r="G10" s="61">
        <v>32.56884593655716</v>
      </c>
      <c r="H10" s="24">
        <v>119324.94320435612</v>
      </c>
      <c r="I10" s="24">
        <v>4586</v>
      </c>
      <c r="J10" s="24">
        <v>33048</v>
      </c>
    </row>
    <row r="11" spans="1:10" ht="12.75">
      <c r="A11" s="22">
        <v>1987</v>
      </c>
      <c r="B11" s="60">
        <v>33.9</v>
      </c>
      <c r="C11" s="60">
        <v>32.4</v>
      </c>
      <c r="D11" s="24">
        <v>1872</v>
      </c>
      <c r="E11" s="60">
        <v>153.4</v>
      </c>
      <c r="F11" s="60">
        <v>520.6</v>
      </c>
      <c r="G11" s="61">
        <v>27.953072974889714</v>
      </c>
      <c r="H11" s="24">
        <v>124685.97117545948</v>
      </c>
      <c r="I11" s="24">
        <v>11476</v>
      </c>
      <c r="J11" s="24">
        <v>49300</v>
      </c>
    </row>
    <row r="12" spans="1:10" ht="12.75">
      <c r="A12" s="22">
        <v>1988</v>
      </c>
      <c r="B12" s="60">
        <v>33.6</v>
      </c>
      <c r="C12" s="60">
        <v>32.1</v>
      </c>
      <c r="D12" s="24">
        <v>1825</v>
      </c>
      <c r="E12" s="60">
        <v>136.9</v>
      </c>
      <c r="F12" s="60">
        <v>457.3</v>
      </c>
      <c r="G12" s="61">
        <v>35.34552185881024</v>
      </c>
      <c r="H12" s="24">
        <v>161636.1953529744</v>
      </c>
      <c r="I12" s="24">
        <v>14242</v>
      </c>
      <c r="J12" s="24">
        <v>32093</v>
      </c>
    </row>
    <row r="13" spans="1:10" ht="12.75">
      <c r="A13" s="22">
        <v>1989</v>
      </c>
      <c r="B13" s="60">
        <v>34.3</v>
      </c>
      <c r="C13" s="60">
        <v>32.6</v>
      </c>
      <c r="D13" s="24">
        <v>1630</v>
      </c>
      <c r="E13" s="60">
        <v>168.2</v>
      </c>
      <c r="F13" s="60">
        <v>548.2</v>
      </c>
      <c r="G13" s="61">
        <v>28.46393326361593</v>
      </c>
      <c r="H13" s="24">
        <v>156039.2821511425</v>
      </c>
      <c r="I13" s="24">
        <v>19390</v>
      </c>
      <c r="J13" s="24">
        <v>43279</v>
      </c>
    </row>
    <row r="14" spans="1:10" ht="12.75">
      <c r="A14" s="22">
        <v>1990</v>
      </c>
      <c r="B14" s="62">
        <v>36</v>
      </c>
      <c r="C14" s="60">
        <v>33.9</v>
      </c>
      <c r="D14" s="24">
        <v>2032</v>
      </c>
      <c r="E14" s="60">
        <v>124.8</v>
      </c>
      <c r="F14" s="60">
        <v>449.4</v>
      </c>
      <c r="G14" s="61">
        <v>41.60806798648925</v>
      </c>
      <c r="H14" s="24">
        <v>186986.65753128266</v>
      </c>
      <c r="I14" s="24">
        <v>16827</v>
      </c>
      <c r="J14" s="24">
        <v>23836</v>
      </c>
    </row>
    <row r="15" spans="1:10" ht="12.75">
      <c r="A15" s="22">
        <v>1991</v>
      </c>
      <c r="B15" s="60">
        <v>36.4</v>
      </c>
      <c r="C15" s="60">
        <v>33.9</v>
      </c>
      <c r="D15" s="24">
        <v>1538</v>
      </c>
      <c r="E15" s="60">
        <v>114.2</v>
      </c>
      <c r="F15" s="60">
        <v>387.3</v>
      </c>
      <c r="G15" s="61">
        <v>41.00104576106163</v>
      </c>
      <c r="H15" s="24">
        <v>158797.0502325917</v>
      </c>
      <c r="I15" s="24">
        <v>23127</v>
      </c>
      <c r="J15" s="24">
        <v>34198</v>
      </c>
    </row>
    <row r="16" spans="1:10" ht="12.75">
      <c r="A16" s="22">
        <v>1992</v>
      </c>
      <c r="B16" s="60">
        <v>36.7</v>
      </c>
      <c r="C16" s="62">
        <v>34</v>
      </c>
      <c r="D16" s="24">
        <v>1503</v>
      </c>
      <c r="E16" s="60">
        <v>192.1</v>
      </c>
      <c r="F16" s="60">
        <v>652.8</v>
      </c>
      <c r="G16" s="61">
        <v>23.85417042299232</v>
      </c>
      <c r="H16" s="24">
        <v>155720.02452129385</v>
      </c>
      <c r="I16" s="24">
        <v>44500</v>
      </c>
      <c r="J16" s="24">
        <v>33453</v>
      </c>
    </row>
    <row r="17" spans="1:10" ht="12.75">
      <c r="A17" s="26">
        <v>1993</v>
      </c>
      <c r="B17" s="63">
        <v>37.5</v>
      </c>
      <c r="C17" s="63">
        <v>34.2</v>
      </c>
      <c r="D17" s="28">
        <v>1476</v>
      </c>
      <c r="E17" s="63">
        <v>133.7</v>
      </c>
      <c r="F17" s="63">
        <v>474.7</v>
      </c>
      <c r="G17" s="64">
        <v>27.97110333802123</v>
      </c>
      <c r="H17" s="28">
        <v>132778.82754558677</v>
      </c>
      <c r="I17" s="28">
        <v>31061</v>
      </c>
      <c r="J17" s="24">
        <v>35370</v>
      </c>
    </row>
    <row r="18" spans="1:10" ht="12.75">
      <c r="A18" s="26">
        <v>1994</v>
      </c>
      <c r="B18" s="63">
        <v>39.6</v>
      </c>
      <c r="C18" s="63">
        <v>34.7</v>
      </c>
      <c r="D18" s="28">
        <v>1412</v>
      </c>
      <c r="E18" s="63">
        <v>162.8</v>
      </c>
      <c r="F18" s="65">
        <v>579</v>
      </c>
      <c r="G18" s="64">
        <v>28.866611373553066</v>
      </c>
      <c r="H18" s="28">
        <v>167137.6798528722</v>
      </c>
      <c r="I18" s="28">
        <v>30686</v>
      </c>
      <c r="J18" s="24">
        <v>38621</v>
      </c>
    </row>
    <row r="19" spans="1:10" ht="12.75">
      <c r="A19" s="26">
        <v>1995</v>
      </c>
      <c r="B19" s="63">
        <v>39.8</v>
      </c>
      <c r="C19" s="63">
        <v>37.5</v>
      </c>
      <c r="D19" s="28">
        <v>1460</v>
      </c>
      <c r="E19" s="63">
        <v>135.8</v>
      </c>
      <c r="F19" s="30">
        <v>522.8</v>
      </c>
      <c r="G19" s="64">
        <v>35.255370043152666</v>
      </c>
      <c r="H19" s="28">
        <v>184315.07458560212</v>
      </c>
      <c r="I19" s="28">
        <v>26051</v>
      </c>
      <c r="J19" s="24">
        <v>66613</v>
      </c>
    </row>
    <row r="20" spans="1:10" ht="12.75">
      <c r="A20" s="26">
        <v>1996</v>
      </c>
      <c r="B20" s="63">
        <v>39.4</v>
      </c>
      <c r="C20" s="63">
        <v>37.3</v>
      </c>
      <c r="D20" s="28">
        <v>1433</v>
      </c>
      <c r="E20" s="63">
        <v>173.4</v>
      </c>
      <c r="F20" s="30">
        <v>665.3</v>
      </c>
      <c r="G20" s="64">
        <v>28.385801690046037</v>
      </c>
      <c r="H20" s="28">
        <v>188850.73864387625</v>
      </c>
      <c r="I20" s="32">
        <v>35465</v>
      </c>
      <c r="J20" s="33">
        <v>73304</v>
      </c>
    </row>
    <row r="21" spans="1:10" ht="12.75">
      <c r="A21" s="26">
        <v>1997</v>
      </c>
      <c r="B21" s="63">
        <v>41</v>
      </c>
      <c r="C21" s="63">
        <v>38.3</v>
      </c>
      <c r="D21" s="32">
        <v>1394</v>
      </c>
      <c r="E21" s="63">
        <v>192.7</v>
      </c>
      <c r="F21" s="30">
        <v>756.9</v>
      </c>
      <c r="G21" s="64">
        <v>23.77603884942243</v>
      </c>
      <c r="H21" s="32">
        <v>179960.83805127835</v>
      </c>
      <c r="I21" s="32">
        <v>25015</v>
      </c>
      <c r="J21" s="33">
        <v>163834</v>
      </c>
    </row>
    <row r="22" spans="1:10" ht="12.75">
      <c r="A22" s="26">
        <v>1998</v>
      </c>
      <c r="B22" s="63">
        <v>40.7</v>
      </c>
      <c r="C22" s="63">
        <v>37.1</v>
      </c>
      <c r="D22" s="32">
        <v>1217</v>
      </c>
      <c r="E22" s="63">
        <v>160.4</v>
      </c>
      <c r="F22" s="30">
        <v>608.4</v>
      </c>
      <c r="G22" s="64">
        <v>45.448535333501624</v>
      </c>
      <c r="H22" s="32">
        <v>276508.8889690238</v>
      </c>
      <c r="I22" s="32">
        <v>27032</v>
      </c>
      <c r="J22" s="33">
        <v>98309</v>
      </c>
    </row>
    <row r="23" spans="1:10" ht="12.75">
      <c r="A23" s="26">
        <v>1999</v>
      </c>
      <c r="B23" s="63">
        <v>40.4</v>
      </c>
      <c r="C23" s="63">
        <v>38.4</v>
      </c>
      <c r="D23" s="32">
        <v>1225</v>
      </c>
      <c r="E23" s="63">
        <v>189.3</v>
      </c>
      <c r="F23" s="30">
        <v>745.2</v>
      </c>
      <c r="G23" s="64">
        <v>28.361761205870685</v>
      </c>
      <c r="H23" s="32">
        <f>F23*G23*10</f>
        <v>211351.84450614837</v>
      </c>
      <c r="I23" s="32">
        <v>34909</v>
      </c>
      <c r="J23" s="33">
        <v>128942</v>
      </c>
    </row>
    <row r="24" spans="1:10" ht="12.75">
      <c r="A24" s="26">
        <v>2000</v>
      </c>
      <c r="B24" s="63">
        <v>40.2</v>
      </c>
      <c r="C24" s="65">
        <f>37.289+0.94</f>
        <v>38.229</v>
      </c>
      <c r="D24" s="32">
        <v>1161</v>
      </c>
      <c r="E24" s="67">
        <v>170.88076146381</v>
      </c>
      <c r="F24" s="30">
        <v>669.1</v>
      </c>
      <c r="G24" s="64">
        <v>32.50273460507495</v>
      </c>
      <c r="H24" s="32">
        <f>F24*G24*10</f>
        <v>217475.79724255647</v>
      </c>
      <c r="I24" s="32">
        <v>29095.942</v>
      </c>
      <c r="J24" s="33">
        <v>105948.658</v>
      </c>
    </row>
    <row r="25" spans="1:10" ht="12.75">
      <c r="A25" s="26">
        <v>2001</v>
      </c>
      <c r="B25" s="67">
        <v>38.177</v>
      </c>
      <c r="C25" s="65">
        <v>35.521</v>
      </c>
      <c r="D25" s="32">
        <v>1116.051</v>
      </c>
      <c r="E25" s="67">
        <v>184.671153120689</v>
      </c>
      <c r="F25" s="30">
        <v>673.457</v>
      </c>
      <c r="G25" s="64">
        <v>30.93</v>
      </c>
      <c r="H25" s="32">
        <f>F25*G25*10</f>
        <v>208300.2501</v>
      </c>
      <c r="I25" s="32">
        <v>44249.058</v>
      </c>
      <c r="J25" s="33">
        <v>175030.558</v>
      </c>
    </row>
    <row r="26" spans="1:10" ht="12.75">
      <c r="A26" s="26">
        <v>2002</v>
      </c>
      <c r="B26" s="67">
        <v>36.2</v>
      </c>
      <c r="C26" s="65">
        <v>33.9</v>
      </c>
      <c r="D26" s="32">
        <v>1030</v>
      </c>
      <c r="E26" s="286">
        <v>181.03</v>
      </c>
      <c r="F26" s="30">
        <v>630.673</v>
      </c>
      <c r="G26" s="64">
        <v>41.96</v>
      </c>
      <c r="H26" s="32">
        <f>F26*G26*10</f>
        <v>264630.39080000005</v>
      </c>
      <c r="I26" s="32">
        <v>25416.282</v>
      </c>
      <c r="J26" s="33">
        <v>145545.927</v>
      </c>
    </row>
    <row r="27" spans="1:10" ht="13.5" thickBot="1">
      <c r="A27" s="34" t="s">
        <v>287</v>
      </c>
      <c r="B27" s="68"/>
      <c r="C27" s="68"/>
      <c r="D27" s="35"/>
      <c r="E27" s="68"/>
      <c r="F27" s="35">
        <v>741.5</v>
      </c>
      <c r="G27" s="69">
        <v>50.35</v>
      </c>
      <c r="H27" s="37">
        <f>F27*G27*10</f>
        <v>373345.25</v>
      </c>
      <c r="I27" s="37"/>
      <c r="J27" s="38"/>
    </row>
    <row r="28" ht="12.75">
      <c r="A28" s="13" t="s">
        <v>26</v>
      </c>
    </row>
    <row r="30" spans="1:5" ht="15" customHeight="1">
      <c r="A30" s="287"/>
      <c r="E30" s="66"/>
    </row>
    <row r="33" ht="12.75">
      <c r="E33" s="13">
        <f>(6299*1019+18468*32972)/(1019+32972)/100</f>
        <v>181.0319134476773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J51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4.7109375" style="13" customWidth="1"/>
    <col min="8" max="10" width="13.28125" style="13" customWidth="1"/>
    <col min="11" max="11" width="11.140625" style="13" customWidth="1"/>
    <col min="12" max="12" width="12.00390625" style="13" customWidth="1"/>
    <col min="13" max="13" width="17.00390625" style="13" customWidth="1"/>
    <col min="14" max="19" width="17.140625" style="13" customWidth="1"/>
    <col min="20" max="16384" width="11.421875" style="13" customWidth="1"/>
  </cols>
  <sheetData>
    <row r="1" spans="1:10" s="2" customFormat="1" ht="18">
      <c r="A1" s="299" t="s">
        <v>306</v>
      </c>
      <c r="B1" s="299"/>
      <c r="C1" s="299"/>
      <c r="D1" s="299"/>
      <c r="E1" s="299"/>
      <c r="F1" s="299"/>
      <c r="G1" s="299"/>
      <c r="H1" s="1"/>
      <c r="I1" s="1"/>
      <c r="J1" s="1"/>
    </row>
    <row r="3" spans="1:7" ht="15">
      <c r="A3" s="303" t="s">
        <v>271</v>
      </c>
      <c r="B3" s="303"/>
      <c r="C3" s="303"/>
      <c r="D3" s="303"/>
      <c r="E3" s="303"/>
      <c r="F3" s="303"/>
      <c r="G3" s="303"/>
    </row>
    <row r="4" spans="1:7" ht="12.75">
      <c r="A4" s="39"/>
      <c r="B4" s="16"/>
      <c r="C4" s="16"/>
      <c r="D4" s="16"/>
      <c r="E4" s="16"/>
      <c r="F4" s="16"/>
      <c r="G4" s="16"/>
    </row>
    <row r="5" spans="1:7" ht="12.75">
      <c r="A5" s="40"/>
      <c r="B5" s="291" t="s">
        <v>35</v>
      </c>
      <c r="C5" s="292"/>
      <c r="D5" s="293"/>
      <c r="E5" s="291" t="s">
        <v>36</v>
      </c>
      <c r="F5" s="292"/>
      <c r="G5" s="292"/>
    </row>
    <row r="6" spans="1:7" ht="12.75">
      <c r="A6" s="40" t="s">
        <v>6</v>
      </c>
      <c r="B6" s="9" t="s">
        <v>29</v>
      </c>
      <c r="C6" s="9" t="s">
        <v>30</v>
      </c>
      <c r="D6" s="9" t="s">
        <v>10</v>
      </c>
      <c r="E6" s="9" t="s">
        <v>29</v>
      </c>
      <c r="F6" s="9" t="s">
        <v>30</v>
      </c>
      <c r="G6" s="41" t="s">
        <v>10</v>
      </c>
    </row>
    <row r="7" spans="1:7" ht="13.5" thickBot="1">
      <c r="A7" s="40"/>
      <c r="B7" s="9" t="s">
        <v>22</v>
      </c>
      <c r="C7" s="9" t="s">
        <v>31</v>
      </c>
      <c r="D7" s="9" t="s">
        <v>17</v>
      </c>
      <c r="E7" s="9" t="s">
        <v>22</v>
      </c>
      <c r="F7" s="9" t="s">
        <v>31</v>
      </c>
      <c r="G7" s="9" t="s">
        <v>17</v>
      </c>
    </row>
    <row r="8" spans="1:7" ht="12.75">
      <c r="A8" s="18">
        <v>1985</v>
      </c>
      <c r="B8" s="70">
        <v>8.1</v>
      </c>
      <c r="C8" s="71">
        <v>191</v>
      </c>
      <c r="D8" s="70">
        <v>121</v>
      </c>
      <c r="E8" s="70">
        <v>6.7</v>
      </c>
      <c r="F8" s="71">
        <v>149</v>
      </c>
      <c r="G8" s="70">
        <v>109.7</v>
      </c>
    </row>
    <row r="9" spans="1:7" ht="12.75">
      <c r="A9" s="22">
        <v>1986</v>
      </c>
      <c r="B9" s="72">
        <v>6.5</v>
      </c>
      <c r="C9" s="33">
        <v>68</v>
      </c>
      <c r="D9" s="72">
        <v>62.4</v>
      </c>
      <c r="E9" s="72">
        <v>6</v>
      </c>
      <c r="F9" s="33">
        <v>133</v>
      </c>
      <c r="G9" s="72">
        <v>65</v>
      </c>
    </row>
    <row r="10" spans="1:7" ht="12.75">
      <c r="A10" s="22">
        <v>1987</v>
      </c>
      <c r="B10" s="72">
        <v>6.3</v>
      </c>
      <c r="C10" s="33">
        <v>80</v>
      </c>
      <c r="D10" s="72">
        <v>107.3</v>
      </c>
      <c r="E10" s="72">
        <v>5.9</v>
      </c>
      <c r="F10" s="33">
        <v>119</v>
      </c>
      <c r="G10" s="72">
        <v>88.7</v>
      </c>
    </row>
    <row r="11" spans="1:7" ht="12.75">
      <c r="A11" s="22">
        <v>1988</v>
      </c>
      <c r="B11" s="72">
        <v>5.8</v>
      </c>
      <c r="C11" s="33">
        <v>70</v>
      </c>
      <c r="D11" s="72">
        <v>86.5</v>
      </c>
      <c r="E11" s="72">
        <v>5.7</v>
      </c>
      <c r="F11" s="33">
        <v>127</v>
      </c>
      <c r="G11" s="72">
        <v>67.2</v>
      </c>
    </row>
    <row r="12" spans="1:7" ht="12.75">
      <c r="A12" s="22">
        <v>1989</v>
      </c>
      <c r="B12" s="72">
        <v>5.1</v>
      </c>
      <c r="C12" s="33">
        <v>66</v>
      </c>
      <c r="D12" s="72">
        <v>112.8</v>
      </c>
      <c r="E12" s="72">
        <v>5.6</v>
      </c>
      <c r="F12" s="33">
        <v>127</v>
      </c>
      <c r="G12" s="72">
        <v>81.5</v>
      </c>
    </row>
    <row r="13" spans="1:7" ht="12.75">
      <c r="A13" s="22">
        <v>1990</v>
      </c>
      <c r="B13" s="72">
        <v>5.2</v>
      </c>
      <c r="C13" s="33">
        <v>56</v>
      </c>
      <c r="D13" s="72">
        <v>64.4</v>
      </c>
      <c r="E13" s="72">
        <v>5.6</v>
      </c>
      <c r="F13" s="33">
        <v>143</v>
      </c>
      <c r="G13" s="72">
        <v>61.6</v>
      </c>
    </row>
    <row r="14" spans="1:7" ht="12.75">
      <c r="A14" s="22">
        <v>1991</v>
      </c>
      <c r="B14" s="72">
        <v>5</v>
      </c>
      <c r="C14" s="33">
        <v>41</v>
      </c>
      <c r="D14" s="72">
        <v>49.3</v>
      </c>
      <c r="E14" s="72">
        <v>5.5</v>
      </c>
      <c r="F14" s="33">
        <v>128</v>
      </c>
      <c r="G14" s="72">
        <v>77.6</v>
      </c>
    </row>
    <row r="15" spans="1:7" ht="12.75">
      <c r="A15" s="22">
        <v>1992</v>
      </c>
      <c r="B15" s="72">
        <v>4.8</v>
      </c>
      <c r="C15" s="33">
        <v>41</v>
      </c>
      <c r="D15" s="72">
        <v>89.8</v>
      </c>
      <c r="E15" s="72">
        <v>5.3</v>
      </c>
      <c r="F15" s="33">
        <v>104</v>
      </c>
      <c r="G15" s="72">
        <v>87.9</v>
      </c>
    </row>
    <row r="16" spans="1:7" ht="12.75">
      <c r="A16" s="26">
        <v>1993</v>
      </c>
      <c r="B16" s="30">
        <v>4.6</v>
      </c>
      <c r="C16" s="32">
        <v>36</v>
      </c>
      <c r="D16" s="30">
        <v>65</v>
      </c>
      <c r="E16" s="30">
        <v>5.5</v>
      </c>
      <c r="F16" s="32">
        <v>114</v>
      </c>
      <c r="G16" s="72">
        <v>67.7</v>
      </c>
    </row>
    <row r="17" spans="1:7" ht="12.75">
      <c r="A17" s="26">
        <v>1994</v>
      </c>
      <c r="B17" s="30">
        <v>4.4</v>
      </c>
      <c r="C17" s="32">
        <v>43</v>
      </c>
      <c r="D17" s="30">
        <v>72.5</v>
      </c>
      <c r="E17" s="30">
        <v>4.8</v>
      </c>
      <c r="F17" s="32">
        <v>112</v>
      </c>
      <c r="G17" s="72">
        <v>67</v>
      </c>
    </row>
    <row r="18" spans="1:7" ht="12.75">
      <c r="A18" s="26">
        <v>1995</v>
      </c>
      <c r="B18" s="30">
        <v>4.1</v>
      </c>
      <c r="C18" s="32">
        <v>34</v>
      </c>
      <c r="D18" s="30">
        <v>63.1</v>
      </c>
      <c r="E18" s="30">
        <v>4.8</v>
      </c>
      <c r="F18" s="28">
        <v>100</v>
      </c>
      <c r="G18" s="72">
        <v>53.1</v>
      </c>
    </row>
    <row r="19" spans="1:7" ht="12.75">
      <c r="A19" s="26">
        <v>1996</v>
      </c>
      <c r="B19" s="30">
        <v>3.9</v>
      </c>
      <c r="C19" s="32">
        <v>32</v>
      </c>
      <c r="D19" s="30">
        <v>66.5</v>
      </c>
      <c r="E19" s="30">
        <v>4.7</v>
      </c>
      <c r="F19" s="32">
        <v>100</v>
      </c>
      <c r="G19" s="72">
        <v>55.2</v>
      </c>
    </row>
    <row r="20" spans="1:7" ht="12.75">
      <c r="A20" s="26">
        <v>1997</v>
      </c>
      <c r="B20" s="30">
        <v>4.5</v>
      </c>
      <c r="C20" s="32">
        <v>29</v>
      </c>
      <c r="D20" s="30">
        <v>79.7</v>
      </c>
      <c r="E20" s="30">
        <v>5.6</v>
      </c>
      <c r="F20" s="32">
        <v>96</v>
      </c>
      <c r="G20" s="72">
        <v>91.3</v>
      </c>
    </row>
    <row r="21" spans="1:7" ht="12.75">
      <c r="A21" s="26">
        <v>1998</v>
      </c>
      <c r="B21" s="30">
        <v>4.3</v>
      </c>
      <c r="C21" s="32">
        <v>25</v>
      </c>
      <c r="D21" s="30">
        <v>70</v>
      </c>
      <c r="E21" s="30">
        <v>5.5</v>
      </c>
      <c r="F21" s="32">
        <v>88</v>
      </c>
      <c r="G21" s="72">
        <v>74.2</v>
      </c>
    </row>
    <row r="22" spans="1:7" ht="12.75">
      <c r="A22" s="26">
        <v>1999</v>
      </c>
      <c r="B22" s="30">
        <v>4.3</v>
      </c>
      <c r="C22" s="32">
        <v>30</v>
      </c>
      <c r="D22" s="30">
        <v>71.9</v>
      </c>
      <c r="E22" s="30">
        <v>5.4</v>
      </c>
      <c r="F22" s="32">
        <v>90</v>
      </c>
      <c r="G22" s="72">
        <v>88.6</v>
      </c>
    </row>
    <row r="23" spans="1:7" ht="12.75">
      <c r="A23" s="26">
        <v>2000</v>
      </c>
      <c r="B23" s="30">
        <v>3.7</v>
      </c>
      <c r="C23" s="32">
        <v>19</v>
      </c>
      <c r="D23" s="30">
        <v>52.3</v>
      </c>
      <c r="E23" s="30">
        <v>5.1</v>
      </c>
      <c r="F23" s="32">
        <v>71</v>
      </c>
      <c r="G23" s="72">
        <v>71.1</v>
      </c>
    </row>
    <row r="24" spans="1:7" ht="12.75">
      <c r="A24" s="26">
        <v>2001</v>
      </c>
      <c r="B24" s="30">
        <v>3.796</v>
      </c>
      <c r="C24" s="32">
        <v>19.634</v>
      </c>
      <c r="D24" s="30">
        <v>63.54</v>
      </c>
      <c r="E24" s="30">
        <v>5.041</v>
      </c>
      <c r="F24" s="32">
        <v>53.723</v>
      </c>
      <c r="G24" s="72">
        <v>66.794</v>
      </c>
    </row>
    <row r="25" spans="1:7" ht="13.5" thickBot="1">
      <c r="A25" s="34">
        <v>2002</v>
      </c>
      <c r="B25" s="35">
        <v>3.53</v>
      </c>
      <c r="C25" s="37">
        <v>17.515</v>
      </c>
      <c r="D25" s="35">
        <v>56.616</v>
      </c>
      <c r="E25" s="35">
        <v>4.662</v>
      </c>
      <c r="F25" s="37">
        <v>64.53</v>
      </c>
      <c r="G25" s="73">
        <v>77.171</v>
      </c>
    </row>
    <row r="26" spans="1:7" ht="12.75">
      <c r="A26" s="40"/>
      <c r="B26" s="54"/>
      <c r="C26" s="74"/>
      <c r="D26" s="54"/>
      <c r="E26" s="54"/>
      <c r="F26" s="74"/>
      <c r="G26" s="54"/>
    </row>
    <row r="27" spans="1:7" ht="12.75">
      <c r="A27" s="40"/>
      <c r="B27" s="54"/>
      <c r="C27" s="74"/>
      <c r="D27" s="54"/>
      <c r="E27" s="54"/>
      <c r="F27" s="74"/>
      <c r="G27" s="54"/>
    </row>
    <row r="28" spans="1:7" ht="12.75">
      <c r="A28" s="40"/>
      <c r="B28" s="54"/>
      <c r="C28" s="74"/>
      <c r="D28" s="54"/>
      <c r="E28" s="54"/>
      <c r="F28" s="74"/>
      <c r="G28" s="54"/>
    </row>
    <row r="29" spans="1:7" ht="12.75">
      <c r="A29" s="40"/>
      <c r="B29" s="54"/>
      <c r="C29" s="74"/>
      <c r="D29" s="54"/>
      <c r="E29" s="54"/>
      <c r="F29" s="74"/>
      <c r="G29" s="54"/>
    </row>
    <row r="30" spans="1:7" ht="12.75">
      <c r="A30" s="56"/>
      <c r="B30" s="6"/>
      <c r="C30" s="6"/>
      <c r="D30" s="6"/>
      <c r="E30" s="6"/>
      <c r="F30" s="6"/>
      <c r="G30" s="6"/>
    </row>
    <row r="31" spans="1:7" ht="12.75">
      <c r="A31" s="40"/>
      <c r="B31" s="291" t="s">
        <v>37</v>
      </c>
      <c r="C31" s="292"/>
      <c r="D31" s="293"/>
      <c r="E31" s="291" t="s">
        <v>33</v>
      </c>
      <c r="F31" s="292"/>
      <c r="G31" s="292"/>
    </row>
    <row r="32" spans="1:7" ht="12.75">
      <c r="A32" s="40" t="s">
        <v>6</v>
      </c>
      <c r="B32" s="9" t="s">
        <v>29</v>
      </c>
      <c r="C32" s="9" t="s">
        <v>2</v>
      </c>
      <c r="D32" s="9" t="s">
        <v>10</v>
      </c>
      <c r="E32" s="9" t="s">
        <v>29</v>
      </c>
      <c r="F32" s="9" t="s">
        <v>2</v>
      </c>
      <c r="G32" s="9" t="s">
        <v>10</v>
      </c>
    </row>
    <row r="33" spans="1:7" ht="13.5" thickBot="1">
      <c r="A33" s="40"/>
      <c r="B33" s="9" t="s">
        <v>38</v>
      </c>
      <c r="C33" s="9" t="s">
        <v>8</v>
      </c>
      <c r="D33" s="9" t="s">
        <v>13</v>
      </c>
      <c r="E33" s="9" t="s">
        <v>38</v>
      </c>
      <c r="F33" s="9" t="s">
        <v>8</v>
      </c>
      <c r="G33" s="9" t="s">
        <v>13</v>
      </c>
    </row>
    <row r="34" spans="1:7" ht="12.75">
      <c r="A34" s="18">
        <v>1985</v>
      </c>
      <c r="B34" s="75">
        <v>8.6</v>
      </c>
      <c r="C34" s="76">
        <v>463</v>
      </c>
      <c r="D34" s="75">
        <v>179.8</v>
      </c>
      <c r="E34" s="75">
        <v>12.7</v>
      </c>
      <c r="F34" s="76">
        <v>1723</v>
      </c>
      <c r="G34" s="75">
        <v>184.5</v>
      </c>
    </row>
    <row r="35" spans="1:7" ht="12.75">
      <c r="A35" s="22">
        <v>1986</v>
      </c>
      <c r="B35" s="50">
        <v>9.3</v>
      </c>
      <c r="C35" s="77">
        <v>313</v>
      </c>
      <c r="D35" s="50">
        <v>114</v>
      </c>
      <c r="E35" s="50">
        <v>13.4</v>
      </c>
      <c r="F35" s="77">
        <v>1442</v>
      </c>
      <c r="G35" s="50">
        <v>131.3</v>
      </c>
    </row>
    <row r="36" spans="1:7" ht="12.75">
      <c r="A36" s="22">
        <v>1987</v>
      </c>
      <c r="B36" s="50">
        <v>8.9</v>
      </c>
      <c r="C36" s="77">
        <v>263</v>
      </c>
      <c r="D36" s="50">
        <v>136.2</v>
      </c>
      <c r="E36" s="50">
        <v>12.7</v>
      </c>
      <c r="F36" s="77">
        <v>1410</v>
      </c>
      <c r="G36" s="50">
        <v>188.4</v>
      </c>
    </row>
    <row r="37" spans="1:7" ht="12.75">
      <c r="A37" s="22">
        <v>1988</v>
      </c>
      <c r="B37" s="50">
        <v>9.3</v>
      </c>
      <c r="C37" s="77">
        <v>150</v>
      </c>
      <c r="D37" s="50">
        <v>113</v>
      </c>
      <c r="E37" s="50">
        <v>12.8</v>
      </c>
      <c r="F37" s="77">
        <v>1477</v>
      </c>
      <c r="G37" s="50">
        <v>190.6</v>
      </c>
    </row>
    <row r="38" spans="1:7" ht="12.75">
      <c r="A38" s="22">
        <v>1989</v>
      </c>
      <c r="B38" s="50">
        <v>9.1</v>
      </c>
      <c r="C38" s="77">
        <v>159</v>
      </c>
      <c r="D38" s="50">
        <v>157.5</v>
      </c>
      <c r="E38" s="50">
        <v>14.5</v>
      </c>
      <c r="F38" s="77">
        <v>1278</v>
      </c>
      <c r="G38" s="50">
        <v>196.4</v>
      </c>
    </row>
    <row r="39" spans="1:7" ht="12.75">
      <c r="A39" s="22">
        <v>1990</v>
      </c>
      <c r="B39" s="50">
        <v>10.2</v>
      </c>
      <c r="C39" s="77">
        <v>152</v>
      </c>
      <c r="D39" s="50">
        <v>131.4</v>
      </c>
      <c r="E39" s="50">
        <v>15</v>
      </c>
      <c r="F39" s="77">
        <v>1681</v>
      </c>
      <c r="G39" s="50">
        <v>191.9</v>
      </c>
    </row>
    <row r="40" spans="1:7" ht="12.75">
      <c r="A40" s="26">
        <v>1991</v>
      </c>
      <c r="B40" s="47">
        <v>10.3</v>
      </c>
      <c r="C40" s="78">
        <v>130</v>
      </c>
      <c r="D40" s="47">
        <v>95.6</v>
      </c>
      <c r="E40" s="47">
        <v>15.6</v>
      </c>
      <c r="F40" s="78">
        <v>1240</v>
      </c>
      <c r="G40" s="50">
        <v>164.8</v>
      </c>
    </row>
    <row r="41" spans="1:7" ht="12.75">
      <c r="A41" s="26">
        <v>1992</v>
      </c>
      <c r="B41" s="47">
        <v>11</v>
      </c>
      <c r="C41" s="78">
        <v>128</v>
      </c>
      <c r="D41" s="47">
        <v>198.4</v>
      </c>
      <c r="E41" s="47">
        <v>15.7</v>
      </c>
      <c r="F41" s="78">
        <v>1229</v>
      </c>
      <c r="G41" s="50">
        <v>276.6</v>
      </c>
    </row>
    <row r="42" spans="1:7" ht="12.75">
      <c r="A42" s="26">
        <v>1993</v>
      </c>
      <c r="B42" s="47">
        <v>11.4</v>
      </c>
      <c r="C42" s="78">
        <v>128</v>
      </c>
      <c r="D42" s="47">
        <v>140.9</v>
      </c>
      <c r="E42" s="47">
        <v>16</v>
      </c>
      <c r="F42" s="78">
        <v>1198</v>
      </c>
      <c r="G42" s="50">
        <v>201.1</v>
      </c>
    </row>
    <row r="43" spans="1:7" ht="12.75">
      <c r="A43" s="26">
        <v>1994</v>
      </c>
      <c r="B43" s="47">
        <v>14</v>
      </c>
      <c r="C43" s="78">
        <v>121</v>
      </c>
      <c r="D43" s="47">
        <v>212.9</v>
      </c>
      <c r="E43" s="47">
        <v>16.4</v>
      </c>
      <c r="F43" s="78">
        <v>1137</v>
      </c>
      <c r="G43" s="50">
        <v>226.7</v>
      </c>
    </row>
    <row r="44" spans="1:7" ht="12.75">
      <c r="A44" s="26">
        <v>1995</v>
      </c>
      <c r="B44" s="47">
        <v>13.1</v>
      </c>
      <c r="C44" s="48">
        <v>159</v>
      </c>
      <c r="D44" s="47">
        <v>176.3</v>
      </c>
      <c r="E44" s="47">
        <v>17.7</v>
      </c>
      <c r="F44" s="49">
        <v>1166</v>
      </c>
      <c r="G44" s="50">
        <v>230.3</v>
      </c>
    </row>
    <row r="45" spans="1:7" ht="12.75">
      <c r="A45" s="26">
        <v>1996</v>
      </c>
      <c r="B45" s="47">
        <v>13</v>
      </c>
      <c r="C45" s="48">
        <v>151</v>
      </c>
      <c r="D45" s="47">
        <v>266.7</v>
      </c>
      <c r="E45" s="47">
        <v>17.7</v>
      </c>
      <c r="F45" s="48">
        <v>1150</v>
      </c>
      <c r="G45" s="50">
        <v>276.9</v>
      </c>
    </row>
    <row r="46" spans="1:7" ht="12.75">
      <c r="A46" s="26">
        <v>1997</v>
      </c>
      <c r="B46" s="47">
        <v>12.3</v>
      </c>
      <c r="C46" s="48">
        <v>136</v>
      </c>
      <c r="D46" s="47">
        <v>232.4</v>
      </c>
      <c r="E46" s="47">
        <v>18.6</v>
      </c>
      <c r="F46" s="48">
        <v>1132</v>
      </c>
      <c r="G46" s="50">
        <v>353.4</v>
      </c>
    </row>
    <row r="47" spans="1:7" ht="12.75">
      <c r="A47" s="26">
        <v>1998</v>
      </c>
      <c r="B47" s="47">
        <v>11.6</v>
      </c>
      <c r="C47" s="48">
        <v>87</v>
      </c>
      <c r="D47" s="47">
        <v>187</v>
      </c>
      <c r="E47" s="47">
        <v>19.3</v>
      </c>
      <c r="F47" s="48">
        <v>1016</v>
      </c>
      <c r="G47" s="50">
        <v>277.1</v>
      </c>
    </row>
    <row r="48" spans="1:7" ht="12.75">
      <c r="A48" s="26">
        <v>1999</v>
      </c>
      <c r="B48" s="47">
        <v>11.4</v>
      </c>
      <c r="C48" s="48">
        <v>97</v>
      </c>
      <c r="D48" s="47">
        <v>245.7</v>
      </c>
      <c r="E48" s="47">
        <v>19.3</v>
      </c>
      <c r="F48" s="48">
        <v>1008</v>
      </c>
      <c r="G48" s="50">
        <v>339</v>
      </c>
    </row>
    <row r="49" spans="1:7" ht="12.75">
      <c r="A49" s="26">
        <v>2000</v>
      </c>
      <c r="B49" s="47">
        <v>11.965</v>
      </c>
      <c r="C49" s="48">
        <v>71.6</v>
      </c>
      <c r="D49" s="47">
        <v>230.8</v>
      </c>
      <c r="E49" s="47">
        <v>19.4</v>
      </c>
      <c r="F49" s="48">
        <v>999.7</v>
      </c>
      <c r="G49" s="50">
        <v>314.952</v>
      </c>
    </row>
    <row r="50" spans="1:7" ht="12.75">
      <c r="A50" s="26">
        <v>2001</v>
      </c>
      <c r="B50" s="47">
        <v>9.866</v>
      </c>
      <c r="C50" s="48">
        <v>81.273</v>
      </c>
      <c r="D50" s="47">
        <v>183.143</v>
      </c>
      <c r="E50" s="47">
        <v>19.474</v>
      </c>
      <c r="F50" s="48">
        <v>961.422</v>
      </c>
      <c r="G50" s="50">
        <v>356.551</v>
      </c>
    </row>
    <row r="51" spans="1:7" ht="13.5" thickBot="1">
      <c r="A51" s="34">
        <v>2002</v>
      </c>
      <c r="B51" s="51">
        <v>9.314</v>
      </c>
      <c r="C51" s="52">
        <v>71.256</v>
      </c>
      <c r="D51" s="51">
        <v>165.357</v>
      </c>
      <c r="E51" s="51">
        <v>20.516</v>
      </c>
      <c r="F51" s="52">
        <v>714.74</v>
      </c>
      <c r="G51" s="53">
        <v>357.763</v>
      </c>
    </row>
  </sheetData>
  <mergeCells count="6">
    <mergeCell ref="A1:G1"/>
    <mergeCell ref="B31:D31"/>
    <mergeCell ref="E31:G3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4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011">
    <pageSetUpPr fitToPage="1"/>
  </sheetPr>
  <dimension ref="A1:S89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100" customWidth="1"/>
    <col min="2" max="16384" width="11.421875" style="100" customWidth="1"/>
  </cols>
  <sheetData>
    <row r="1" spans="1:11" s="164" customFormat="1" ht="18">
      <c r="A1" s="290" t="s">
        <v>306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3" spans="1:11" s="166" customFormat="1" ht="15">
      <c r="A3" s="209" t="s">
        <v>290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s="166" customFormat="1" ht="15">
      <c r="A4" s="209"/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ht="12.75">
      <c r="A5" s="282"/>
      <c r="B5" s="296" t="s">
        <v>163</v>
      </c>
      <c r="C5" s="310"/>
      <c r="D5" s="310"/>
      <c r="E5" s="310"/>
      <c r="F5" s="310"/>
      <c r="G5" s="307" t="s">
        <v>164</v>
      </c>
      <c r="H5" s="284"/>
      <c r="I5" s="163" t="s">
        <v>3</v>
      </c>
      <c r="J5" s="285"/>
      <c r="K5" s="41"/>
    </row>
    <row r="6" spans="1:11" ht="12.75">
      <c r="A6" s="40" t="s">
        <v>165</v>
      </c>
      <c r="B6" s="294" t="s">
        <v>40</v>
      </c>
      <c r="C6" s="311"/>
      <c r="D6" s="311"/>
      <c r="E6" s="311"/>
      <c r="F6" s="295"/>
      <c r="G6" s="308"/>
      <c r="H6" s="296" t="s">
        <v>166</v>
      </c>
      <c r="I6" s="297"/>
      <c r="J6" s="41" t="s">
        <v>2</v>
      </c>
      <c r="K6" s="9" t="s">
        <v>10</v>
      </c>
    </row>
    <row r="7" spans="1:11" ht="12.75">
      <c r="A7" s="40" t="s">
        <v>167</v>
      </c>
      <c r="B7" s="211"/>
      <c r="C7" s="163" t="s">
        <v>14</v>
      </c>
      <c r="D7" s="212"/>
      <c r="E7" s="291" t="s">
        <v>15</v>
      </c>
      <c r="F7" s="293"/>
      <c r="G7" s="308"/>
      <c r="H7" s="294" t="s">
        <v>168</v>
      </c>
      <c r="I7" s="295"/>
      <c r="J7" s="9" t="s">
        <v>8</v>
      </c>
      <c r="K7" s="9" t="s">
        <v>13</v>
      </c>
    </row>
    <row r="8" spans="1:17" ht="13.5" thickBot="1">
      <c r="A8" s="213"/>
      <c r="B8" s="214" t="s">
        <v>97</v>
      </c>
      <c r="C8" s="214" t="s">
        <v>98</v>
      </c>
      <c r="D8" s="214" t="s">
        <v>14</v>
      </c>
      <c r="E8" s="214" t="s">
        <v>97</v>
      </c>
      <c r="F8" s="214" t="s">
        <v>98</v>
      </c>
      <c r="G8" s="309"/>
      <c r="H8" s="214" t="s">
        <v>97</v>
      </c>
      <c r="I8" s="214" t="s">
        <v>98</v>
      </c>
      <c r="J8" s="171" t="s">
        <v>143</v>
      </c>
      <c r="K8" s="171"/>
      <c r="P8" s="215"/>
      <c r="Q8" s="215"/>
    </row>
    <row r="9" spans="1:18" ht="12.75">
      <c r="A9" s="167" t="s">
        <v>169</v>
      </c>
      <c r="B9" s="216">
        <v>63</v>
      </c>
      <c r="C9" s="216">
        <v>32</v>
      </c>
      <c r="D9" s="217">
        <f>SUM(B9:C9)</f>
        <v>95</v>
      </c>
      <c r="E9" s="216">
        <v>60</v>
      </c>
      <c r="F9" s="216">
        <v>32</v>
      </c>
      <c r="G9" s="216">
        <v>117511</v>
      </c>
      <c r="H9" s="216">
        <v>10000</v>
      </c>
      <c r="I9" s="216">
        <v>20000</v>
      </c>
      <c r="J9" s="216">
        <v>20</v>
      </c>
      <c r="K9" s="216">
        <v>3590</v>
      </c>
      <c r="L9" s="218"/>
      <c r="M9" s="218"/>
      <c r="N9" s="218"/>
      <c r="R9" s="179"/>
    </row>
    <row r="10" spans="1:18" ht="12.75">
      <c r="A10" s="6" t="s">
        <v>170</v>
      </c>
      <c r="B10" s="219">
        <v>125</v>
      </c>
      <c r="C10" s="221" t="s">
        <v>42</v>
      </c>
      <c r="D10" s="174">
        <f>SUM(B10:C10)</f>
        <v>125</v>
      </c>
      <c r="E10" s="219">
        <v>125</v>
      </c>
      <c r="F10" s="221" t="s">
        <v>42</v>
      </c>
      <c r="G10" s="219">
        <v>22951</v>
      </c>
      <c r="H10" s="219">
        <v>11500</v>
      </c>
      <c r="I10" s="221" t="s">
        <v>42</v>
      </c>
      <c r="J10" s="219">
        <v>25</v>
      </c>
      <c r="K10" s="219">
        <v>2011</v>
      </c>
      <c r="L10" s="218"/>
      <c r="M10" s="218"/>
      <c r="N10" s="218"/>
      <c r="R10" s="179"/>
    </row>
    <row r="11" spans="1:18" ht="12.75">
      <c r="A11" s="6" t="s">
        <v>171</v>
      </c>
      <c r="B11" s="184">
        <v>74</v>
      </c>
      <c r="C11" s="221" t="s">
        <v>42</v>
      </c>
      <c r="D11" s="174">
        <f>SUM(B11:C11)</f>
        <v>74</v>
      </c>
      <c r="E11" s="184">
        <v>74</v>
      </c>
      <c r="F11" s="221" t="s">
        <v>42</v>
      </c>
      <c r="G11" s="219">
        <v>74643</v>
      </c>
      <c r="H11" s="184">
        <v>15000</v>
      </c>
      <c r="I11" s="221" t="s">
        <v>42</v>
      </c>
      <c r="J11" s="219">
        <v>27</v>
      </c>
      <c r="K11" s="219">
        <v>3125</v>
      </c>
      <c r="L11" s="218"/>
      <c r="M11" s="218"/>
      <c r="N11" s="218"/>
      <c r="R11" s="179"/>
    </row>
    <row r="12" spans="1:18" ht="12.75">
      <c r="A12" s="6" t="s">
        <v>172</v>
      </c>
      <c r="B12" s="221" t="s">
        <v>42</v>
      </c>
      <c r="C12" s="219">
        <v>20</v>
      </c>
      <c r="D12" s="174">
        <f>SUM(B12:C12)</f>
        <v>20</v>
      </c>
      <c r="E12" s="221" t="s">
        <v>42</v>
      </c>
      <c r="F12" s="219">
        <v>20</v>
      </c>
      <c r="G12" s="219">
        <v>200000</v>
      </c>
      <c r="H12" s="221" t="s">
        <v>42</v>
      </c>
      <c r="I12" s="219">
        <v>25000</v>
      </c>
      <c r="J12" s="219">
        <v>23</v>
      </c>
      <c r="K12" s="219">
        <v>5100</v>
      </c>
      <c r="L12" s="218"/>
      <c r="M12" s="218"/>
      <c r="N12" s="218"/>
      <c r="R12" s="179"/>
    </row>
    <row r="13" spans="1:18" ht="12.75">
      <c r="A13" s="220" t="s">
        <v>173</v>
      </c>
      <c r="B13" s="221">
        <f aca="true" t="shared" si="0" ref="B13:G13">SUM(B9:B12)</f>
        <v>262</v>
      </c>
      <c r="C13" s="221">
        <f t="shared" si="0"/>
        <v>52</v>
      </c>
      <c r="D13" s="221">
        <f t="shared" si="0"/>
        <v>314</v>
      </c>
      <c r="E13" s="221">
        <f t="shared" si="0"/>
        <v>259</v>
      </c>
      <c r="F13" s="221">
        <f t="shared" si="0"/>
        <v>52</v>
      </c>
      <c r="G13" s="221">
        <f t="shared" si="0"/>
        <v>415105</v>
      </c>
      <c r="H13" s="222">
        <f>((H9*E9)+(H10*E10)+(H11*E11))/E13</f>
        <v>12152.509652509652</v>
      </c>
      <c r="I13" s="222">
        <f>((I9*F9)+(I12*F12))/F13</f>
        <v>21923.076923076922</v>
      </c>
      <c r="J13" s="222">
        <f>((J9*G9)+(J10*G10)+(J11*G11)+(J12*G12))/G13</f>
        <v>22.98058563495983</v>
      </c>
      <c r="K13" s="221">
        <f>SUM(K9:K12)</f>
        <v>13826</v>
      </c>
      <c r="L13" s="218"/>
      <c r="M13" s="218"/>
      <c r="N13" s="218"/>
      <c r="R13" s="179"/>
    </row>
    <row r="14" spans="1:18" ht="12.75">
      <c r="A14" s="220"/>
      <c r="B14" s="221"/>
      <c r="C14" s="221"/>
      <c r="D14" s="221"/>
      <c r="E14" s="221"/>
      <c r="F14" s="221"/>
      <c r="G14" s="221"/>
      <c r="H14" s="222"/>
      <c r="I14" s="222"/>
      <c r="J14" s="222"/>
      <c r="K14" s="221"/>
      <c r="L14" s="218"/>
      <c r="M14" s="218"/>
      <c r="N14" s="218"/>
      <c r="R14" s="179"/>
    </row>
    <row r="15" spans="1:18" ht="12.75">
      <c r="A15" s="220" t="s">
        <v>174</v>
      </c>
      <c r="B15" s="222">
        <v>30</v>
      </c>
      <c r="C15" s="221" t="s">
        <v>42</v>
      </c>
      <c r="D15" s="222">
        <v>30</v>
      </c>
      <c r="E15" s="223">
        <v>30</v>
      </c>
      <c r="F15" s="221" t="s">
        <v>42</v>
      </c>
      <c r="G15" s="222">
        <v>70000</v>
      </c>
      <c r="H15" s="223">
        <v>2300</v>
      </c>
      <c r="I15" s="221" t="s">
        <v>42</v>
      </c>
      <c r="J15" s="222">
        <v>4</v>
      </c>
      <c r="K15" s="222">
        <v>350</v>
      </c>
      <c r="L15" s="218"/>
      <c r="M15" s="218"/>
      <c r="N15" s="218"/>
      <c r="R15" s="179"/>
    </row>
    <row r="16" spans="1:18" ht="12.75">
      <c r="A16" s="220"/>
      <c r="B16" s="221"/>
      <c r="C16" s="221"/>
      <c r="D16" s="221"/>
      <c r="E16" s="221"/>
      <c r="F16" s="221"/>
      <c r="G16" s="221"/>
      <c r="H16" s="222"/>
      <c r="I16" s="222"/>
      <c r="J16" s="222"/>
      <c r="K16" s="221"/>
      <c r="L16" s="218"/>
      <c r="M16" s="218"/>
      <c r="N16" s="218"/>
      <c r="R16" s="179"/>
    </row>
    <row r="17" spans="1:18" ht="12.75">
      <c r="A17" s="220" t="s">
        <v>175</v>
      </c>
      <c r="B17" s="222">
        <v>35</v>
      </c>
      <c r="C17" s="222">
        <v>1</v>
      </c>
      <c r="D17" s="222">
        <v>36</v>
      </c>
      <c r="E17" s="222">
        <v>32</v>
      </c>
      <c r="F17" s="222">
        <v>1</v>
      </c>
      <c r="G17" s="222">
        <v>17605</v>
      </c>
      <c r="H17" s="222">
        <v>7000</v>
      </c>
      <c r="I17" s="222">
        <v>13000</v>
      </c>
      <c r="J17" s="222">
        <v>7</v>
      </c>
      <c r="K17" s="222">
        <v>360</v>
      </c>
      <c r="L17" s="218"/>
      <c r="M17" s="218"/>
      <c r="N17" s="218"/>
      <c r="R17" s="179"/>
    </row>
    <row r="18" spans="1:18" ht="12.75">
      <c r="A18" s="6"/>
      <c r="B18" s="174"/>
      <c r="C18" s="174"/>
      <c r="D18" s="174"/>
      <c r="E18" s="174"/>
      <c r="F18" s="174"/>
      <c r="G18" s="174"/>
      <c r="H18" s="219"/>
      <c r="I18" s="219"/>
      <c r="J18" s="219"/>
      <c r="K18" s="174"/>
      <c r="L18" s="218"/>
      <c r="M18" s="218"/>
      <c r="N18" s="218"/>
      <c r="R18" s="179"/>
    </row>
    <row r="19" spans="1:18" ht="12.75">
      <c r="A19" s="6" t="s">
        <v>176</v>
      </c>
      <c r="B19" s="219">
        <v>17</v>
      </c>
      <c r="C19" s="219">
        <v>3</v>
      </c>
      <c r="D19" s="219">
        <v>20</v>
      </c>
      <c r="E19" s="219">
        <v>17</v>
      </c>
      <c r="F19" s="219">
        <v>3</v>
      </c>
      <c r="G19" s="219">
        <v>12285</v>
      </c>
      <c r="H19" s="219">
        <v>5500</v>
      </c>
      <c r="I19" s="219">
        <v>12500</v>
      </c>
      <c r="J19" s="219">
        <v>8</v>
      </c>
      <c r="K19" s="219">
        <v>229</v>
      </c>
      <c r="L19" s="218"/>
      <c r="M19" s="218"/>
      <c r="N19" s="218"/>
      <c r="R19" s="179"/>
    </row>
    <row r="20" spans="1:18" ht="12.75">
      <c r="A20" s="6" t="s">
        <v>177</v>
      </c>
      <c r="B20" s="219">
        <v>29</v>
      </c>
      <c r="C20" s="174" t="s">
        <v>42</v>
      </c>
      <c r="D20" s="219">
        <v>29</v>
      </c>
      <c r="E20" s="219">
        <v>26</v>
      </c>
      <c r="F20" s="174" t="s">
        <v>42</v>
      </c>
      <c r="G20" s="219">
        <v>22000</v>
      </c>
      <c r="H20" s="219">
        <v>5500</v>
      </c>
      <c r="I20" s="174" t="s">
        <v>42</v>
      </c>
      <c r="J20" s="219">
        <v>8</v>
      </c>
      <c r="K20" s="219">
        <v>319</v>
      </c>
      <c r="L20" s="218"/>
      <c r="M20" s="218"/>
      <c r="N20" s="218"/>
      <c r="R20" s="179"/>
    </row>
    <row r="21" spans="1:18" ht="12.75">
      <c r="A21" s="6" t="s">
        <v>178</v>
      </c>
      <c r="B21" s="219">
        <v>93</v>
      </c>
      <c r="C21" s="219">
        <v>20</v>
      </c>
      <c r="D21" s="219">
        <v>113</v>
      </c>
      <c r="E21" s="219">
        <v>93</v>
      </c>
      <c r="F21" s="219">
        <v>20</v>
      </c>
      <c r="G21" s="219">
        <v>40850</v>
      </c>
      <c r="H21" s="219">
        <v>5500</v>
      </c>
      <c r="I21" s="219">
        <v>12500</v>
      </c>
      <c r="J21" s="219">
        <v>7</v>
      </c>
      <c r="K21" s="219">
        <v>1047</v>
      </c>
      <c r="L21" s="218"/>
      <c r="M21" s="218"/>
      <c r="N21" s="218"/>
      <c r="R21" s="179"/>
    </row>
    <row r="22" spans="1:18" ht="12.75">
      <c r="A22" s="220" t="s">
        <v>274</v>
      </c>
      <c r="B22" s="221">
        <v>139</v>
      </c>
      <c r="C22" s="221">
        <v>23</v>
      </c>
      <c r="D22" s="221">
        <v>162</v>
      </c>
      <c r="E22" s="221">
        <v>136</v>
      </c>
      <c r="F22" s="221">
        <v>23</v>
      </c>
      <c r="G22" s="221">
        <v>75135</v>
      </c>
      <c r="H22" s="222">
        <v>5500</v>
      </c>
      <c r="I22" s="222">
        <v>12500</v>
      </c>
      <c r="J22" s="222">
        <v>7</v>
      </c>
      <c r="K22" s="221">
        <v>1595</v>
      </c>
      <c r="L22" s="218"/>
      <c r="M22" s="218"/>
      <c r="N22" s="218"/>
      <c r="R22" s="179"/>
    </row>
    <row r="23" spans="1:18" ht="12.75">
      <c r="A23" s="220"/>
      <c r="B23" s="221"/>
      <c r="C23" s="221"/>
      <c r="D23" s="221"/>
      <c r="E23" s="221"/>
      <c r="F23" s="221"/>
      <c r="G23" s="221"/>
      <c r="H23" s="222"/>
      <c r="I23" s="222"/>
      <c r="J23" s="222"/>
      <c r="K23" s="221"/>
      <c r="L23" s="218"/>
      <c r="M23" s="218"/>
      <c r="N23" s="218"/>
      <c r="R23" s="179"/>
    </row>
    <row r="24" spans="1:18" ht="12.75">
      <c r="A24" s="220" t="s">
        <v>179</v>
      </c>
      <c r="B24" s="222">
        <v>11</v>
      </c>
      <c r="C24" s="222">
        <v>913</v>
      </c>
      <c r="D24" s="222">
        <v>924</v>
      </c>
      <c r="E24" s="222">
        <v>11</v>
      </c>
      <c r="F24" s="222">
        <v>885</v>
      </c>
      <c r="G24" s="222">
        <v>11868</v>
      </c>
      <c r="H24" s="222">
        <v>7200</v>
      </c>
      <c r="I24" s="222">
        <v>19256</v>
      </c>
      <c r="J24" s="222">
        <v>14</v>
      </c>
      <c r="K24" s="222">
        <v>17287</v>
      </c>
      <c r="L24" s="218"/>
      <c r="M24" s="218"/>
      <c r="N24" s="218"/>
      <c r="R24" s="179"/>
    </row>
    <row r="25" spans="1:18" ht="12.75">
      <c r="A25" s="220"/>
      <c r="B25" s="221"/>
      <c r="C25" s="221"/>
      <c r="D25" s="221"/>
      <c r="E25" s="221"/>
      <c r="F25" s="221"/>
      <c r="G25" s="221"/>
      <c r="H25" s="222"/>
      <c r="I25" s="222"/>
      <c r="J25" s="222"/>
      <c r="K25" s="221"/>
      <c r="L25" s="218"/>
      <c r="M25" s="218"/>
      <c r="N25" s="218"/>
      <c r="R25" s="179"/>
    </row>
    <row r="26" spans="1:18" ht="12.75">
      <c r="A26" s="220" t="s">
        <v>180</v>
      </c>
      <c r="B26" s="222">
        <v>2</v>
      </c>
      <c r="C26" s="222">
        <v>2089</v>
      </c>
      <c r="D26" s="222">
        <v>2091</v>
      </c>
      <c r="E26" s="222">
        <v>2</v>
      </c>
      <c r="F26" s="222">
        <v>1918</v>
      </c>
      <c r="G26" s="222">
        <v>17457</v>
      </c>
      <c r="H26" s="222">
        <v>10000</v>
      </c>
      <c r="I26" s="222">
        <v>23926</v>
      </c>
      <c r="J26" s="222">
        <v>8</v>
      </c>
      <c r="K26" s="222">
        <v>46050</v>
      </c>
      <c r="L26" s="218"/>
      <c r="M26" s="218"/>
      <c r="N26" s="218"/>
      <c r="R26" s="179"/>
    </row>
    <row r="27" spans="1:18" ht="12.75">
      <c r="A27" s="6"/>
      <c r="B27" s="174"/>
      <c r="C27" s="174"/>
      <c r="D27" s="174"/>
      <c r="E27" s="174"/>
      <c r="F27" s="174"/>
      <c r="G27" s="174"/>
      <c r="H27" s="219"/>
      <c r="I27" s="219"/>
      <c r="J27" s="219"/>
      <c r="K27" s="174"/>
      <c r="L27" s="218"/>
      <c r="M27" s="218"/>
      <c r="N27" s="218"/>
      <c r="R27" s="179"/>
    </row>
    <row r="28" spans="1:18" ht="12.75">
      <c r="A28" s="6" t="s">
        <v>181</v>
      </c>
      <c r="B28" s="184">
        <v>10</v>
      </c>
      <c r="C28" s="174">
        <v>4142</v>
      </c>
      <c r="D28" s="219">
        <v>4152</v>
      </c>
      <c r="E28" s="184">
        <v>10</v>
      </c>
      <c r="F28" s="174">
        <v>4065</v>
      </c>
      <c r="G28" s="174" t="s">
        <v>42</v>
      </c>
      <c r="H28" s="184">
        <v>6000</v>
      </c>
      <c r="I28" s="219">
        <v>15759</v>
      </c>
      <c r="J28" s="174" t="s">
        <v>42</v>
      </c>
      <c r="K28" s="174">
        <v>64122</v>
      </c>
      <c r="L28" s="218"/>
      <c r="M28" s="218"/>
      <c r="N28" s="218"/>
      <c r="R28" s="179"/>
    </row>
    <row r="29" spans="1:18" ht="12.75">
      <c r="A29" s="6" t="s">
        <v>182</v>
      </c>
      <c r="B29" s="174" t="s">
        <v>42</v>
      </c>
      <c r="C29" s="219">
        <v>145</v>
      </c>
      <c r="D29" s="219">
        <v>145</v>
      </c>
      <c r="E29" s="174" t="s">
        <v>42</v>
      </c>
      <c r="F29" s="219">
        <v>97</v>
      </c>
      <c r="G29" s="219">
        <v>10025</v>
      </c>
      <c r="H29" s="174" t="s">
        <v>42</v>
      </c>
      <c r="I29" s="219">
        <v>32310</v>
      </c>
      <c r="J29" s="219">
        <v>8</v>
      </c>
      <c r="K29" s="219">
        <v>3214</v>
      </c>
      <c r="L29" s="218"/>
      <c r="M29" s="218"/>
      <c r="N29" s="218"/>
      <c r="R29" s="179"/>
    </row>
    <row r="30" spans="1:18" ht="12.75">
      <c r="A30" s="6" t="s">
        <v>183</v>
      </c>
      <c r="B30" s="184">
        <v>42</v>
      </c>
      <c r="C30" s="219">
        <v>4862</v>
      </c>
      <c r="D30" s="219">
        <v>4904</v>
      </c>
      <c r="E30" s="184">
        <v>42</v>
      </c>
      <c r="F30" s="219">
        <v>4765</v>
      </c>
      <c r="G30" s="174" t="s">
        <v>42</v>
      </c>
      <c r="H30" s="184">
        <v>3500</v>
      </c>
      <c r="I30" s="219">
        <v>17773</v>
      </c>
      <c r="J30" s="174" t="s">
        <v>42</v>
      </c>
      <c r="K30" s="219">
        <v>84835</v>
      </c>
      <c r="L30" s="218"/>
      <c r="M30" s="218"/>
      <c r="N30" s="218"/>
      <c r="R30" s="179"/>
    </row>
    <row r="31" spans="1:18" s="225" customFormat="1" ht="12.75">
      <c r="A31" s="220" t="s">
        <v>275</v>
      </c>
      <c r="B31" s="223">
        <v>52</v>
      </c>
      <c r="C31" s="221">
        <v>9149</v>
      </c>
      <c r="D31" s="221">
        <v>9201</v>
      </c>
      <c r="E31" s="223">
        <v>52</v>
      </c>
      <c r="F31" s="221">
        <v>8927</v>
      </c>
      <c r="G31" s="221">
        <v>10025</v>
      </c>
      <c r="H31" s="223">
        <v>3981</v>
      </c>
      <c r="I31" s="222">
        <v>17014</v>
      </c>
      <c r="J31" s="222">
        <v>8</v>
      </c>
      <c r="K31" s="221">
        <v>152171</v>
      </c>
      <c r="L31" s="224"/>
      <c r="M31" s="224"/>
      <c r="N31" s="224"/>
      <c r="R31" s="257"/>
    </row>
    <row r="32" spans="1:18" ht="12.75">
      <c r="A32" s="6"/>
      <c r="B32" s="174"/>
      <c r="C32" s="174"/>
      <c r="D32" s="174"/>
      <c r="E32" s="174"/>
      <c r="F32" s="174"/>
      <c r="G32" s="174"/>
      <c r="H32" s="219"/>
      <c r="I32" s="219"/>
      <c r="J32" s="219"/>
      <c r="K32" s="174"/>
      <c r="L32" s="218"/>
      <c r="M32" s="218"/>
      <c r="N32" s="218"/>
      <c r="R32" s="179"/>
    </row>
    <row r="33" spans="1:18" ht="12.75">
      <c r="A33" s="6" t="s">
        <v>184</v>
      </c>
      <c r="B33" s="226">
        <v>58</v>
      </c>
      <c r="C33" s="226">
        <v>175</v>
      </c>
      <c r="D33" s="219">
        <v>233</v>
      </c>
      <c r="E33" s="226">
        <v>56</v>
      </c>
      <c r="F33" s="226">
        <v>171</v>
      </c>
      <c r="G33" s="219">
        <v>8908</v>
      </c>
      <c r="H33" s="226">
        <v>6980</v>
      </c>
      <c r="I33" s="226">
        <v>14091</v>
      </c>
      <c r="J33" s="226">
        <v>14</v>
      </c>
      <c r="K33" s="226">
        <v>2925</v>
      </c>
      <c r="L33" s="218"/>
      <c r="M33" s="218"/>
      <c r="N33" s="218"/>
      <c r="R33" s="179"/>
    </row>
    <row r="34" spans="1:18" ht="12.75">
      <c r="A34" s="6" t="s">
        <v>185</v>
      </c>
      <c r="B34" s="226">
        <v>8</v>
      </c>
      <c r="C34" s="226">
        <v>624</v>
      </c>
      <c r="D34" s="219">
        <v>632</v>
      </c>
      <c r="E34" s="226">
        <v>7</v>
      </c>
      <c r="F34" s="226">
        <v>571</v>
      </c>
      <c r="G34" s="219" t="s">
        <v>42</v>
      </c>
      <c r="H34" s="226">
        <v>8200</v>
      </c>
      <c r="I34" s="226">
        <v>29000</v>
      </c>
      <c r="J34" s="226" t="s">
        <v>42</v>
      </c>
      <c r="K34" s="219">
        <v>16616</v>
      </c>
      <c r="L34" s="218"/>
      <c r="M34" s="218"/>
      <c r="N34" s="218"/>
      <c r="R34" s="179"/>
    </row>
    <row r="35" spans="1:18" ht="12.75">
      <c r="A35" s="6" t="s">
        <v>186</v>
      </c>
      <c r="B35" s="226" t="s">
        <v>42</v>
      </c>
      <c r="C35" s="226">
        <v>15342</v>
      </c>
      <c r="D35" s="219">
        <v>15342</v>
      </c>
      <c r="E35" s="226" t="s">
        <v>42</v>
      </c>
      <c r="F35" s="226">
        <v>13811</v>
      </c>
      <c r="G35" s="219">
        <v>3676</v>
      </c>
      <c r="H35" s="226" t="s">
        <v>42</v>
      </c>
      <c r="I35" s="226">
        <v>18275</v>
      </c>
      <c r="J35" s="226">
        <v>15</v>
      </c>
      <c r="K35" s="219">
        <v>252451</v>
      </c>
      <c r="L35" s="218"/>
      <c r="M35" s="218"/>
      <c r="N35" s="218"/>
      <c r="R35" s="179"/>
    </row>
    <row r="36" spans="1:18" ht="12.75">
      <c r="A36" s="6" t="s">
        <v>187</v>
      </c>
      <c r="B36" s="226">
        <v>2</v>
      </c>
      <c r="C36" s="226">
        <v>213</v>
      </c>
      <c r="D36" s="219">
        <v>215</v>
      </c>
      <c r="E36" s="226">
        <v>2</v>
      </c>
      <c r="F36" s="226">
        <v>202</v>
      </c>
      <c r="G36" s="219">
        <v>12884</v>
      </c>
      <c r="H36" s="226">
        <v>6100</v>
      </c>
      <c r="I36" s="226">
        <v>12520</v>
      </c>
      <c r="J36" s="226">
        <v>13</v>
      </c>
      <c r="K36" s="219">
        <v>2709</v>
      </c>
      <c r="L36" s="218"/>
      <c r="M36" s="218"/>
      <c r="N36" s="218"/>
      <c r="R36" s="179"/>
    </row>
    <row r="37" spans="1:18" ht="12.75">
      <c r="A37" s="220" t="s">
        <v>188</v>
      </c>
      <c r="B37" s="221">
        <v>68</v>
      </c>
      <c r="C37" s="221">
        <v>16354</v>
      </c>
      <c r="D37" s="221">
        <v>16422</v>
      </c>
      <c r="E37" s="221">
        <v>65</v>
      </c>
      <c r="F37" s="221">
        <v>14755</v>
      </c>
      <c r="G37" s="221">
        <v>25468</v>
      </c>
      <c r="H37" s="222">
        <v>7084</v>
      </c>
      <c r="I37" s="222">
        <v>18563</v>
      </c>
      <c r="J37" s="222">
        <v>14</v>
      </c>
      <c r="K37" s="221">
        <v>274701</v>
      </c>
      <c r="L37" s="218"/>
      <c r="M37" s="218"/>
      <c r="N37" s="218"/>
      <c r="R37" s="179"/>
    </row>
    <row r="38" spans="1:18" ht="12.75">
      <c r="A38" s="220"/>
      <c r="B38" s="221"/>
      <c r="C38" s="221"/>
      <c r="D38" s="221"/>
      <c r="E38" s="221"/>
      <c r="F38" s="221"/>
      <c r="G38" s="221"/>
      <c r="H38" s="222"/>
      <c r="I38" s="222"/>
      <c r="J38" s="222"/>
      <c r="K38" s="221"/>
      <c r="L38" s="218"/>
      <c r="M38" s="218"/>
      <c r="N38" s="218"/>
      <c r="R38" s="179"/>
    </row>
    <row r="39" spans="1:18" ht="12.75">
      <c r="A39" s="220" t="s">
        <v>189</v>
      </c>
      <c r="B39" s="222">
        <v>121</v>
      </c>
      <c r="C39" s="222">
        <v>78</v>
      </c>
      <c r="D39" s="222">
        <v>199</v>
      </c>
      <c r="E39" s="222">
        <v>121</v>
      </c>
      <c r="F39" s="222">
        <v>78</v>
      </c>
      <c r="G39" s="222">
        <v>26250</v>
      </c>
      <c r="H39" s="222">
        <v>2000</v>
      </c>
      <c r="I39" s="222">
        <v>8000</v>
      </c>
      <c r="J39" s="222">
        <v>12</v>
      </c>
      <c r="K39" s="222">
        <v>1181</v>
      </c>
      <c r="L39" s="218"/>
      <c r="M39" s="218"/>
      <c r="N39" s="218"/>
      <c r="R39" s="179"/>
    </row>
    <row r="40" spans="1:18" ht="12.75">
      <c r="A40" s="6"/>
      <c r="B40" s="174"/>
      <c r="C40" s="174"/>
      <c r="D40" s="174"/>
      <c r="E40" s="174"/>
      <c r="F40" s="174"/>
      <c r="G40" s="174"/>
      <c r="H40" s="219"/>
      <c r="I40" s="219"/>
      <c r="J40" s="219"/>
      <c r="K40" s="174"/>
      <c r="L40" s="218"/>
      <c r="M40" s="218"/>
      <c r="N40" s="218"/>
      <c r="R40" s="179"/>
    </row>
    <row r="41" spans="1:18" ht="12.75">
      <c r="A41" s="6" t="s">
        <v>190</v>
      </c>
      <c r="B41" s="174" t="s">
        <v>42</v>
      </c>
      <c r="C41" s="219">
        <v>13</v>
      </c>
      <c r="D41" s="219">
        <v>13</v>
      </c>
      <c r="E41" s="174" t="s">
        <v>42</v>
      </c>
      <c r="F41" s="219">
        <v>13</v>
      </c>
      <c r="G41" s="219">
        <v>4678</v>
      </c>
      <c r="H41" s="174" t="s">
        <v>42</v>
      </c>
      <c r="I41" s="219">
        <v>4500</v>
      </c>
      <c r="J41" s="219">
        <v>13</v>
      </c>
      <c r="K41" s="219">
        <v>119</v>
      </c>
      <c r="L41" s="218"/>
      <c r="M41" s="218"/>
      <c r="N41" s="218"/>
      <c r="R41" s="179"/>
    </row>
    <row r="42" spans="1:18" ht="12.75">
      <c r="A42" s="6" t="s">
        <v>191</v>
      </c>
      <c r="B42" s="219">
        <v>28</v>
      </c>
      <c r="C42" s="219">
        <v>17</v>
      </c>
      <c r="D42" s="219">
        <v>45</v>
      </c>
      <c r="E42" s="219">
        <v>27</v>
      </c>
      <c r="F42" s="219">
        <v>17</v>
      </c>
      <c r="G42" s="219">
        <v>39719</v>
      </c>
      <c r="H42" s="219">
        <v>3800</v>
      </c>
      <c r="I42" s="219">
        <v>6800</v>
      </c>
      <c r="J42" s="219">
        <v>6</v>
      </c>
      <c r="K42" s="219">
        <v>456</v>
      </c>
      <c r="L42" s="218"/>
      <c r="M42" s="218"/>
      <c r="N42" s="218"/>
      <c r="R42" s="179"/>
    </row>
    <row r="43" spans="1:18" ht="12.75">
      <c r="A43" s="6" t="s">
        <v>192</v>
      </c>
      <c r="B43" s="219">
        <v>15</v>
      </c>
      <c r="C43" s="219">
        <v>267</v>
      </c>
      <c r="D43" s="219">
        <v>282</v>
      </c>
      <c r="E43" s="219">
        <v>15</v>
      </c>
      <c r="F43" s="219">
        <v>262</v>
      </c>
      <c r="G43" s="219">
        <v>81467</v>
      </c>
      <c r="H43" s="219">
        <v>5700</v>
      </c>
      <c r="I43" s="219">
        <v>21250</v>
      </c>
      <c r="J43" s="219">
        <v>9</v>
      </c>
      <c r="K43" s="219">
        <v>6387</v>
      </c>
      <c r="L43" s="218"/>
      <c r="M43" s="218"/>
      <c r="N43" s="218"/>
      <c r="R43" s="179"/>
    </row>
    <row r="44" spans="1:18" ht="12.75">
      <c r="A44" s="6" t="s">
        <v>193</v>
      </c>
      <c r="B44" s="174" t="s">
        <v>42</v>
      </c>
      <c r="C44" s="219">
        <v>26</v>
      </c>
      <c r="D44" s="219">
        <v>26</v>
      </c>
      <c r="E44" s="174" t="s">
        <v>42</v>
      </c>
      <c r="F44" s="219">
        <v>26</v>
      </c>
      <c r="G44" s="219">
        <v>8247</v>
      </c>
      <c r="H44" s="174" t="s">
        <v>42</v>
      </c>
      <c r="I44" s="219">
        <v>14480</v>
      </c>
      <c r="J44" s="219">
        <v>19</v>
      </c>
      <c r="K44" s="219">
        <v>533</v>
      </c>
      <c r="L44" s="218"/>
      <c r="M44" s="218"/>
      <c r="N44" s="218"/>
      <c r="R44" s="179"/>
    </row>
    <row r="45" spans="1:18" ht="12.75">
      <c r="A45" s="6" t="s">
        <v>194</v>
      </c>
      <c r="B45" s="219">
        <v>10</v>
      </c>
      <c r="C45" s="219">
        <v>2</v>
      </c>
      <c r="D45" s="219">
        <v>12</v>
      </c>
      <c r="E45" s="219">
        <v>10</v>
      </c>
      <c r="F45" s="219">
        <v>2</v>
      </c>
      <c r="G45" s="219">
        <v>7550</v>
      </c>
      <c r="H45" s="219">
        <v>6000</v>
      </c>
      <c r="I45" s="219">
        <v>10000</v>
      </c>
      <c r="J45" s="219">
        <v>6</v>
      </c>
      <c r="K45" s="219">
        <v>125</v>
      </c>
      <c r="L45" s="218"/>
      <c r="M45" s="218"/>
      <c r="N45" s="218"/>
      <c r="R45" s="179"/>
    </row>
    <row r="46" spans="1:18" ht="12.75">
      <c r="A46" s="6" t="s">
        <v>195</v>
      </c>
      <c r="B46" s="219">
        <v>4</v>
      </c>
      <c r="C46" s="219">
        <v>9</v>
      </c>
      <c r="D46" s="219">
        <v>13</v>
      </c>
      <c r="E46" s="219">
        <v>4</v>
      </c>
      <c r="F46" s="219">
        <v>3</v>
      </c>
      <c r="G46" s="219">
        <v>5055</v>
      </c>
      <c r="H46" s="219">
        <v>2000</v>
      </c>
      <c r="I46" s="219">
        <v>8000</v>
      </c>
      <c r="J46" s="219">
        <v>10</v>
      </c>
      <c r="K46" s="219">
        <v>83</v>
      </c>
      <c r="L46" s="218"/>
      <c r="M46" s="218"/>
      <c r="N46" s="218"/>
      <c r="R46" s="179"/>
    </row>
    <row r="47" spans="1:18" ht="12.75">
      <c r="A47" s="6" t="s">
        <v>196</v>
      </c>
      <c r="B47" s="184">
        <v>2</v>
      </c>
      <c r="C47" s="219">
        <v>1</v>
      </c>
      <c r="D47" s="219">
        <v>3</v>
      </c>
      <c r="E47" s="184">
        <v>2</v>
      </c>
      <c r="F47" s="219">
        <v>1</v>
      </c>
      <c r="G47" s="219">
        <v>569</v>
      </c>
      <c r="H47" s="184">
        <v>15000</v>
      </c>
      <c r="I47" s="219">
        <v>18000</v>
      </c>
      <c r="J47" s="219">
        <v>5</v>
      </c>
      <c r="K47" s="219">
        <v>51</v>
      </c>
      <c r="L47" s="218"/>
      <c r="M47" s="218"/>
      <c r="N47" s="218"/>
      <c r="R47" s="179"/>
    </row>
    <row r="48" spans="1:18" ht="12.75">
      <c r="A48" s="6" t="s">
        <v>197</v>
      </c>
      <c r="B48" s="184">
        <v>3</v>
      </c>
      <c r="C48" s="219">
        <v>9</v>
      </c>
      <c r="D48" s="219">
        <v>12</v>
      </c>
      <c r="E48" s="184">
        <v>2</v>
      </c>
      <c r="F48" s="219">
        <v>9</v>
      </c>
      <c r="G48" s="219">
        <v>1580</v>
      </c>
      <c r="H48" s="184">
        <v>2700</v>
      </c>
      <c r="I48" s="219">
        <v>7267</v>
      </c>
      <c r="J48" s="219">
        <v>11</v>
      </c>
      <c r="K48" s="219">
        <v>88</v>
      </c>
      <c r="L48" s="218"/>
      <c r="M48" s="218"/>
      <c r="N48" s="218"/>
      <c r="R48" s="179"/>
    </row>
    <row r="49" spans="1:18" ht="12.75">
      <c r="A49" s="6" t="s">
        <v>198</v>
      </c>
      <c r="B49" s="219">
        <v>18</v>
      </c>
      <c r="C49" s="219">
        <v>32</v>
      </c>
      <c r="D49" s="219">
        <v>50</v>
      </c>
      <c r="E49" s="219">
        <v>18</v>
      </c>
      <c r="F49" s="219">
        <v>32</v>
      </c>
      <c r="G49" s="219" t="s">
        <v>42</v>
      </c>
      <c r="H49" s="219">
        <v>4333</v>
      </c>
      <c r="I49" s="219">
        <v>9875</v>
      </c>
      <c r="J49" s="219" t="s">
        <v>42</v>
      </c>
      <c r="K49" s="219">
        <v>394</v>
      </c>
      <c r="L49" s="218"/>
      <c r="M49" s="218"/>
      <c r="N49" s="218"/>
      <c r="R49" s="179"/>
    </row>
    <row r="50" spans="1:18" ht="12.75">
      <c r="A50" s="220" t="s">
        <v>276</v>
      </c>
      <c r="B50" s="221">
        <v>80</v>
      </c>
      <c r="C50" s="221">
        <v>376</v>
      </c>
      <c r="D50" s="221">
        <v>456</v>
      </c>
      <c r="E50" s="221">
        <v>78</v>
      </c>
      <c r="F50" s="221">
        <v>365</v>
      </c>
      <c r="G50" s="221">
        <v>148865</v>
      </c>
      <c r="H50" s="222">
        <v>4737</v>
      </c>
      <c r="I50" s="222">
        <v>17977</v>
      </c>
      <c r="J50" s="222">
        <v>9</v>
      </c>
      <c r="K50" s="221">
        <f>SUM(K41:K49)</f>
        <v>8236</v>
      </c>
      <c r="L50" s="218"/>
      <c r="M50" s="218"/>
      <c r="N50" s="218"/>
      <c r="R50" s="179"/>
    </row>
    <row r="51" spans="1:18" ht="12.75">
      <c r="A51" s="220"/>
      <c r="B51" s="221"/>
      <c r="C51" s="221"/>
      <c r="D51" s="221"/>
      <c r="E51" s="221"/>
      <c r="F51" s="221"/>
      <c r="G51" s="221"/>
      <c r="H51" s="222"/>
      <c r="I51" s="222"/>
      <c r="J51" s="222"/>
      <c r="K51" s="221"/>
      <c r="L51" s="218"/>
      <c r="M51" s="218"/>
      <c r="N51" s="218"/>
      <c r="R51" s="179"/>
    </row>
    <row r="52" spans="1:18" ht="12.75">
      <c r="A52" s="220" t="s">
        <v>199</v>
      </c>
      <c r="B52" s="222" t="s">
        <v>42</v>
      </c>
      <c r="C52" s="222">
        <v>9</v>
      </c>
      <c r="D52" s="222">
        <v>9</v>
      </c>
      <c r="E52" s="222" t="s">
        <v>42</v>
      </c>
      <c r="F52" s="222">
        <v>9</v>
      </c>
      <c r="G52" s="223">
        <v>4610</v>
      </c>
      <c r="H52" s="221" t="s">
        <v>42</v>
      </c>
      <c r="I52" s="222">
        <v>14000</v>
      </c>
      <c r="J52" s="223">
        <v>15</v>
      </c>
      <c r="K52" s="222">
        <v>195</v>
      </c>
      <c r="L52" s="218"/>
      <c r="M52" s="218"/>
      <c r="N52" s="218"/>
      <c r="R52" s="179"/>
    </row>
    <row r="53" spans="1:18" ht="12.75">
      <c r="A53" s="6"/>
      <c r="B53" s="174"/>
      <c r="C53" s="174"/>
      <c r="D53" s="174"/>
      <c r="E53" s="174"/>
      <c r="F53" s="174"/>
      <c r="G53" s="174"/>
      <c r="H53" s="219"/>
      <c r="I53" s="219"/>
      <c r="J53" s="219"/>
      <c r="K53" s="174"/>
      <c r="L53" s="218"/>
      <c r="M53" s="218"/>
      <c r="N53" s="218"/>
      <c r="R53" s="179"/>
    </row>
    <row r="54" spans="1:18" ht="12.75">
      <c r="A54" s="6" t="s">
        <v>200</v>
      </c>
      <c r="B54" s="174" t="s">
        <v>42</v>
      </c>
      <c r="C54" s="219">
        <v>190</v>
      </c>
      <c r="D54" s="219">
        <v>190</v>
      </c>
      <c r="E54" s="174" t="s">
        <v>42</v>
      </c>
      <c r="F54" s="219">
        <v>190</v>
      </c>
      <c r="G54" s="219">
        <v>11666</v>
      </c>
      <c r="H54" s="174" t="s">
        <v>42</v>
      </c>
      <c r="I54" s="219">
        <v>21000</v>
      </c>
      <c r="J54" s="219">
        <v>20</v>
      </c>
      <c r="K54" s="219">
        <v>4223</v>
      </c>
      <c r="L54" s="218"/>
      <c r="M54" s="218"/>
      <c r="N54" s="218"/>
      <c r="R54" s="179"/>
    </row>
    <row r="55" spans="1:18" ht="12.75">
      <c r="A55" s="6" t="s">
        <v>201</v>
      </c>
      <c r="B55" s="219">
        <v>9</v>
      </c>
      <c r="C55" s="219">
        <v>20</v>
      </c>
      <c r="D55" s="219">
        <v>29</v>
      </c>
      <c r="E55" s="219">
        <v>9</v>
      </c>
      <c r="F55" s="219">
        <v>20</v>
      </c>
      <c r="G55" s="219">
        <v>7072</v>
      </c>
      <c r="H55" s="219">
        <v>4325</v>
      </c>
      <c r="I55" s="219">
        <v>12200</v>
      </c>
      <c r="J55" s="219">
        <v>4</v>
      </c>
      <c r="K55" s="219">
        <v>311</v>
      </c>
      <c r="L55" s="218"/>
      <c r="M55" s="218"/>
      <c r="N55" s="218"/>
      <c r="R55" s="179"/>
    </row>
    <row r="56" spans="1:18" ht="12.75">
      <c r="A56" s="6" t="s">
        <v>202</v>
      </c>
      <c r="B56" s="219">
        <v>2</v>
      </c>
      <c r="C56" s="219">
        <v>11</v>
      </c>
      <c r="D56" s="219">
        <v>13</v>
      </c>
      <c r="E56" s="219">
        <v>2</v>
      </c>
      <c r="F56" s="219">
        <v>9</v>
      </c>
      <c r="G56" s="219">
        <v>13813</v>
      </c>
      <c r="H56" s="219">
        <v>1300</v>
      </c>
      <c r="I56" s="219">
        <v>5300</v>
      </c>
      <c r="J56" s="219">
        <v>13</v>
      </c>
      <c r="K56" s="219">
        <v>229</v>
      </c>
      <c r="L56" s="218"/>
      <c r="M56" s="218"/>
      <c r="N56" s="218"/>
      <c r="R56" s="179"/>
    </row>
    <row r="57" spans="1:18" ht="12.75">
      <c r="A57" s="6" t="s">
        <v>203</v>
      </c>
      <c r="B57" s="219">
        <v>4</v>
      </c>
      <c r="C57" s="219">
        <v>4</v>
      </c>
      <c r="D57" s="219">
        <v>8</v>
      </c>
      <c r="E57" s="219">
        <v>4</v>
      </c>
      <c r="F57" s="219">
        <v>4</v>
      </c>
      <c r="G57" s="219">
        <v>2000</v>
      </c>
      <c r="H57" s="219">
        <v>1000</v>
      </c>
      <c r="I57" s="219">
        <v>6850</v>
      </c>
      <c r="J57" s="219">
        <v>12</v>
      </c>
      <c r="K57" s="219">
        <v>55</v>
      </c>
      <c r="L57" s="218"/>
      <c r="M57" s="218"/>
      <c r="N57" s="218"/>
      <c r="R57" s="179"/>
    </row>
    <row r="58" spans="1:18" ht="12.75">
      <c r="A58" s="6" t="s">
        <v>204</v>
      </c>
      <c r="B58" s="219">
        <v>1</v>
      </c>
      <c r="C58" s="219">
        <v>20</v>
      </c>
      <c r="D58" s="219">
        <v>21</v>
      </c>
      <c r="E58" s="219">
        <v>1</v>
      </c>
      <c r="F58" s="219">
        <v>20</v>
      </c>
      <c r="G58" s="219">
        <v>11331</v>
      </c>
      <c r="H58" s="219">
        <v>2700</v>
      </c>
      <c r="I58" s="219">
        <v>20000</v>
      </c>
      <c r="J58" s="219">
        <v>15</v>
      </c>
      <c r="K58" s="219">
        <v>573</v>
      </c>
      <c r="L58" s="218"/>
      <c r="M58" s="218"/>
      <c r="N58" s="218"/>
      <c r="R58" s="179"/>
    </row>
    <row r="59" spans="1:18" s="225" customFormat="1" ht="12.75">
      <c r="A59" s="220" t="s">
        <v>205</v>
      </c>
      <c r="B59" s="221">
        <v>16</v>
      </c>
      <c r="C59" s="221">
        <v>245</v>
      </c>
      <c r="D59" s="221">
        <v>261</v>
      </c>
      <c r="E59" s="221">
        <v>16</v>
      </c>
      <c r="F59" s="221">
        <v>243</v>
      </c>
      <c r="G59" s="221">
        <v>45882</v>
      </c>
      <c r="H59" s="222">
        <v>3014</v>
      </c>
      <c r="I59" s="222">
        <v>19379</v>
      </c>
      <c r="J59" s="222">
        <v>14</v>
      </c>
      <c r="K59" s="221">
        <v>5391</v>
      </c>
      <c r="L59" s="224"/>
      <c r="M59" s="224"/>
      <c r="N59" s="224"/>
      <c r="R59" s="257"/>
    </row>
    <row r="60" spans="1:18" ht="12.75">
      <c r="A60" s="6"/>
      <c r="B60" s="174"/>
      <c r="C60" s="174"/>
      <c r="D60" s="174"/>
      <c r="E60" s="174"/>
      <c r="F60" s="174"/>
      <c r="G60" s="174"/>
      <c r="H60" s="219"/>
      <c r="I60" s="219"/>
      <c r="J60" s="219"/>
      <c r="K60" s="174"/>
      <c r="L60" s="218"/>
      <c r="M60" s="218"/>
      <c r="N60" s="218"/>
      <c r="R60" s="179"/>
    </row>
    <row r="61" spans="1:18" ht="12.75">
      <c r="A61" s="6" t="s">
        <v>206</v>
      </c>
      <c r="B61" s="219">
        <v>91</v>
      </c>
      <c r="C61" s="219">
        <v>533</v>
      </c>
      <c r="D61" s="219">
        <v>624</v>
      </c>
      <c r="E61" s="219">
        <v>91</v>
      </c>
      <c r="F61" s="219">
        <v>531</v>
      </c>
      <c r="G61" s="219">
        <v>14300</v>
      </c>
      <c r="H61" s="219">
        <v>5320</v>
      </c>
      <c r="I61" s="219">
        <v>11975</v>
      </c>
      <c r="J61" s="219">
        <v>11</v>
      </c>
      <c r="K61" s="219">
        <v>7000</v>
      </c>
      <c r="L61" s="218"/>
      <c r="M61" s="218"/>
      <c r="N61" s="218"/>
      <c r="R61" s="179"/>
    </row>
    <row r="62" spans="1:18" ht="12.75">
      <c r="A62" s="6" t="s">
        <v>207</v>
      </c>
      <c r="B62" s="219">
        <v>37</v>
      </c>
      <c r="C62" s="219">
        <v>334</v>
      </c>
      <c r="D62" s="219">
        <v>371</v>
      </c>
      <c r="E62" s="219">
        <v>36</v>
      </c>
      <c r="F62" s="219">
        <v>324</v>
      </c>
      <c r="G62" s="219">
        <v>800</v>
      </c>
      <c r="H62" s="219">
        <v>4144</v>
      </c>
      <c r="I62" s="219">
        <v>10370</v>
      </c>
      <c r="J62" s="219">
        <v>8</v>
      </c>
      <c r="K62" s="219">
        <v>3515</v>
      </c>
      <c r="L62" s="218"/>
      <c r="M62" s="218"/>
      <c r="N62" s="218"/>
      <c r="R62" s="179"/>
    </row>
    <row r="63" spans="1:18" ht="12.75">
      <c r="A63" s="6" t="s">
        <v>208</v>
      </c>
      <c r="B63" s="219">
        <v>32</v>
      </c>
      <c r="C63" s="219">
        <v>506</v>
      </c>
      <c r="D63" s="219">
        <v>538</v>
      </c>
      <c r="E63" s="219">
        <v>32</v>
      </c>
      <c r="F63" s="219">
        <v>448</v>
      </c>
      <c r="G63" s="219">
        <v>14160</v>
      </c>
      <c r="H63" s="219">
        <v>1308</v>
      </c>
      <c r="I63" s="219">
        <v>10785</v>
      </c>
      <c r="J63" s="219">
        <v>9</v>
      </c>
      <c r="K63" s="219">
        <v>5001</v>
      </c>
      <c r="L63" s="218"/>
      <c r="M63" s="218"/>
      <c r="N63" s="218"/>
      <c r="R63" s="179"/>
    </row>
    <row r="64" spans="1:18" s="225" customFormat="1" ht="12.75">
      <c r="A64" s="220" t="s">
        <v>209</v>
      </c>
      <c r="B64" s="221">
        <v>160</v>
      </c>
      <c r="C64" s="221">
        <v>1373</v>
      </c>
      <c r="D64" s="221">
        <v>1533</v>
      </c>
      <c r="E64" s="221">
        <v>159</v>
      </c>
      <c r="F64" s="221">
        <v>1303</v>
      </c>
      <c r="G64" s="221">
        <v>29260</v>
      </c>
      <c r="H64" s="222">
        <v>4246</v>
      </c>
      <c r="I64" s="222">
        <v>11167</v>
      </c>
      <c r="J64" s="222">
        <v>10</v>
      </c>
      <c r="K64" s="221">
        <v>15516</v>
      </c>
      <c r="L64" s="224"/>
      <c r="M64" s="224"/>
      <c r="N64" s="224"/>
      <c r="R64" s="257"/>
    </row>
    <row r="65" spans="1:18" ht="12.75">
      <c r="A65" s="6"/>
      <c r="B65" s="174"/>
      <c r="C65" s="174"/>
      <c r="D65" s="174"/>
      <c r="E65" s="174"/>
      <c r="F65" s="174"/>
      <c r="G65" s="174"/>
      <c r="H65" s="219"/>
      <c r="I65" s="219"/>
      <c r="J65" s="219"/>
      <c r="K65" s="174"/>
      <c r="L65" s="218"/>
      <c r="M65" s="218"/>
      <c r="N65" s="218"/>
      <c r="R65" s="179"/>
    </row>
    <row r="66" spans="1:18" s="225" customFormat="1" ht="12.75">
      <c r="A66" s="220" t="s">
        <v>210</v>
      </c>
      <c r="B66" s="222" t="s">
        <v>42</v>
      </c>
      <c r="C66" s="222">
        <v>1798</v>
      </c>
      <c r="D66" s="222">
        <v>1798</v>
      </c>
      <c r="E66" s="222" t="s">
        <v>42</v>
      </c>
      <c r="F66" s="222">
        <v>1733</v>
      </c>
      <c r="G66" s="222">
        <v>2039</v>
      </c>
      <c r="H66" s="222" t="s">
        <v>42</v>
      </c>
      <c r="I66" s="222">
        <v>19763</v>
      </c>
      <c r="J66" s="222">
        <v>10</v>
      </c>
      <c r="K66" s="222">
        <v>34269</v>
      </c>
      <c r="L66" s="224"/>
      <c r="M66" s="224"/>
      <c r="N66" s="224"/>
      <c r="R66" s="257"/>
    </row>
    <row r="67" spans="1:19" ht="12.75">
      <c r="A67" s="6"/>
      <c r="B67" s="174"/>
      <c r="C67" s="174"/>
      <c r="D67" s="174"/>
      <c r="E67" s="174"/>
      <c r="F67" s="174"/>
      <c r="G67" s="174"/>
      <c r="H67" s="219"/>
      <c r="I67" s="219"/>
      <c r="J67" s="219"/>
      <c r="K67" s="174"/>
      <c r="L67" s="218"/>
      <c r="M67" s="218"/>
      <c r="N67" s="218"/>
      <c r="R67" s="179"/>
      <c r="S67" s="215"/>
    </row>
    <row r="68" spans="1:19" ht="12.75">
      <c r="A68" s="6" t="s">
        <v>211</v>
      </c>
      <c r="B68" s="174" t="s">
        <v>42</v>
      </c>
      <c r="C68" s="219">
        <v>1300</v>
      </c>
      <c r="D68" s="219">
        <v>1300</v>
      </c>
      <c r="E68" s="174" t="s">
        <v>42</v>
      </c>
      <c r="F68" s="219">
        <v>1300</v>
      </c>
      <c r="G68" s="219">
        <v>5000</v>
      </c>
      <c r="H68" s="174" t="s">
        <v>42</v>
      </c>
      <c r="I68" s="219">
        <v>25000</v>
      </c>
      <c r="J68" s="219">
        <v>8</v>
      </c>
      <c r="K68" s="219">
        <v>32540</v>
      </c>
      <c r="L68" s="218"/>
      <c r="M68" s="218"/>
      <c r="N68" s="218"/>
      <c r="R68" s="179"/>
      <c r="S68" s="215"/>
    </row>
    <row r="69" spans="1:18" ht="12.75">
      <c r="A69" s="6" t="s">
        <v>212</v>
      </c>
      <c r="B69" s="174" t="s">
        <v>42</v>
      </c>
      <c r="C69" s="219">
        <v>200</v>
      </c>
      <c r="D69" s="219">
        <v>200</v>
      </c>
      <c r="E69" s="174" t="s">
        <v>42</v>
      </c>
      <c r="F69" s="219">
        <v>200</v>
      </c>
      <c r="G69" s="219">
        <v>3000</v>
      </c>
      <c r="H69" s="174" t="s">
        <v>42</v>
      </c>
      <c r="I69" s="219">
        <v>25000</v>
      </c>
      <c r="J69" s="219">
        <v>10</v>
      </c>
      <c r="K69" s="219">
        <v>5030</v>
      </c>
      <c r="L69" s="218"/>
      <c r="M69" s="218"/>
      <c r="N69" s="218"/>
      <c r="R69" s="179"/>
    </row>
    <row r="70" spans="1:18" s="225" customFormat="1" ht="12.75">
      <c r="A70" s="220" t="s">
        <v>213</v>
      </c>
      <c r="B70" s="221" t="s">
        <v>42</v>
      </c>
      <c r="C70" s="221">
        <v>1500</v>
      </c>
      <c r="D70" s="221">
        <v>1500</v>
      </c>
      <c r="E70" s="221" t="s">
        <v>42</v>
      </c>
      <c r="F70" s="221">
        <v>1500</v>
      </c>
      <c r="G70" s="221">
        <v>8000</v>
      </c>
      <c r="H70" s="221" t="s">
        <v>42</v>
      </c>
      <c r="I70" s="222">
        <v>25000</v>
      </c>
      <c r="J70" s="222">
        <v>9</v>
      </c>
      <c r="K70" s="221">
        <v>37570</v>
      </c>
      <c r="L70" s="224"/>
      <c r="M70" s="224"/>
      <c r="N70" s="224"/>
      <c r="R70" s="257"/>
    </row>
    <row r="71" spans="1:18" ht="12.75">
      <c r="A71" s="6"/>
      <c r="B71" s="174"/>
      <c r="C71" s="174"/>
      <c r="D71" s="174"/>
      <c r="E71" s="174"/>
      <c r="F71" s="174"/>
      <c r="G71" s="174"/>
      <c r="H71" s="219"/>
      <c r="I71" s="219"/>
      <c r="J71" s="219"/>
      <c r="K71" s="174"/>
      <c r="L71" s="218"/>
      <c r="M71" s="218"/>
      <c r="N71" s="218"/>
      <c r="R71" s="179"/>
    </row>
    <row r="72" spans="1:18" ht="12.75">
      <c r="A72" s="6" t="s">
        <v>214</v>
      </c>
      <c r="B72" s="174" t="s">
        <v>42</v>
      </c>
      <c r="C72" s="219">
        <v>39</v>
      </c>
      <c r="D72" s="219">
        <v>39</v>
      </c>
      <c r="E72" s="174" t="s">
        <v>42</v>
      </c>
      <c r="F72" s="219">
        <v>39</v>
      </c>
      <c r="G72" s="174" t="s">
        <v>42</v>
      </c>
      <c r="H72" s="174" t="s">
        <v>42</v>
      </c>
      <c r="I72" s="219">
        <v>10950</v>
      </c>
      <c r="J72" s="174" t="s">
        <v>42</v>
      </c>
      <c r="K72" s="219">
        <v>427</v>
      </c>
      <c r="L72" s="218"/>
      <c r="M72" s="218"/>
      <c r="N72" s="218"/>
      <c r="R72" s="179"/>
    </row>
    <row r="73" spans="1:18" ht="12.75">
      <c r="A73" s="6" t="s">
        <v>215</v>
      </c>
      <c r="B73" s="174" t="s">
        <v>42</v>
      </c>
      <c r="C73" s="219">
        <v>78</v>
      </c>
      <c r="D73" s="219">
        <v>78</v>
      </c>
      <c r="E73" s="174" t="s">
        <v>42</v>
      </c>
      <c r="F73" s="219">
        <v>78</v>
      </c>
      <c r="G73" s="174" t="s">
        <v>42</v>
      </c>
      <c r="H73" s="174" t="s">
        <v>42</v>
      </c>
      <c r="I73" s="219">
        <v>6000</v>
      </c>
      <c r="J73" s="174" t="s">
        <v>42</v>
      </c>
      <c r="K73" s="219">
        <v>468</v>
      </c>
      <c r="L73" s="218"/>
      <c r="M73" s="218"/>
      <c r="N73" s="218"/>
      <c r="R73" s="179"/>
    </row>
    <row r="74" spans="1:18" ht="12.75">
      <c r="A74" s="6" t="s">
        <v>216</v>
      </c>
      <c r="B74" s="219">
        <v>6</v>
      </c>
      <c r="C74" s="219">
        <v>33</v>
      </c>
      <c r="D74" s="219">
        <v>39</v>
      </c>
      <c r="E74" s="219">
        <v>6</v>
      </c>
      <c r="F74" s="219">
        <v>32</v>
      </c>
      <c r="G74" s="219">
        <v>6909</v>
      </c>
      <c r="H74" s="219">
        <v>4000</v>
      </c>
      <c r="I74" s="219">
        <v>14000</v>
      </c>
      <c r="J74" s="219" t="s">
        <v>42</v>
      </c>
      <c r="K74" s="219">
        <v>472</v>
      </c>
      <c r="L74" s="218"/>
      <c r="M74" s="218"/>
      <c r="N74" s="218"/>
      <c r="R74" s="179"/>
    </row>
    <row r="75" spans="1:18" ht="12.75">
      <c r="A75" s="6" t="s">
        <v>217</v>
      </c>
      <c r="B75" s="174" t="s">
        <v>42</v>
      </c>
      <c r="C75" s="219">
        <v>450</v>
      </c>
      <c r="D75" s="219">
        <v>450</v>
      </c>
      <c r="E75" s="174" t="s">
        <v>42</v>
      </c>
      <c r="F75" s="219">
        <v>450</v>
      </c>
      <c r="G75" s="219">
        <v>30000</v>
      </c>
      <c r="H75" s="174" t="s">
        <v>42</v>
      </c>
      <c r="I75" s="219">
        <v>31100</v>
      </c>
      <c r="J75" s="184">
        <v>16</v>
      </c>
      <c r="K75" s="219">
        <v>14475</v>
      </c>
      <c r="L75" s="218"/>
      <c r="M75" s="218"/>
      <c r="N75" s="218"/>
      <c r="R75" s="179"/>
    </row>
    <row r="76" spans="1:18" ht="12.75">
      <c r="A76" s="6" t="s">
        <v>218</v>
      </c>
      <c r="B76" s="219">
        <v>5</v>
      </c>
      <c r="C76" s="219">
        <v>61</v>
      </c>
      <c r="D76" s="219">
        <v>66</v>
      </c>
      <c r="E76" s="219">
        <v>4</v>
      </c>
      <c r="F76" s="219">
        <v>38</v>
      </c>
      <c r="G76" s="219">
        <v>7533</v>
      </c>
      <c r="H76" s="219">
        <v>750</v>
      </c>
      <c r="I76" s="219">
        <v>10000</v>
      </c>
      <c r="J76" s="219">
        <v>8</v>
      </c>
      <c r="K76" s="219">
        <v>443</v>
      </c>
      <c r="L76" s="218"/>
      <c r="M76" s="218"/>
      <c r="N76" s="218"/>
      <c r="R76" s="179"/>
    </row>
    <row r="77" spans="1:18" ht="12.75">
      <c r="A77" s="6" t="s">
        <v>219</v>
      </c>
      <c r="B77" s="219">
        <v>1</v>
      </c>
      <c r="C77" s="219">
        <v>34</v>
      </c>
      <c r="D77" s="219">
        <v>35</v>
      </c>
      <c r="E77" s="219">
        <v>1</v>
      </c>
      <c r="F77" s="219">
        <v>34</v>
      </c>
      <c r="G77" s="219">
        <v>25211</v>
      </c>
      <c r="H77" s="219">
        <v>2000</v>
      </c>
      <c r="I77" s="219">
        <v>7500</v>
      </c>
      <c r="J77" s="219">
        <v>11</v>
      </c>
      <c r="K77" s="219">
        <v>534</v>
      </c>
      <c r="L77" s="218"/>
      <c r="M77" s="218"/>
      <c r="N77" s="218"/>
      <c r="R77" s="179"/>
    </row>
    <row r="78" spans="1:18" ht="12.75">
      <c r="A78" s="6" t="s">
        <v>220</v>
      </c>
      <c r="B78" s="174" t="s">
        <v>42</v>
      </c>
      <c r="C78" s="219">
        <v>381</v>
      </c>
      <c r="D78" s="219">
        <v>381</v>
      </c>
      <c r="E78" s="174" t="s">
        <v>42</v>
      </c>
      <c r="F78" s="219">
        <v>381</v>
      </c>
      <c r="G78" s="174" t="s">
        <v>42</v>
      </c>
      <c r="H78" s="174" t="s">
        <v>42</v>
      </c>
      <c r="I78" s="219">
        <v>9000</v>
      </c>
      <c r="J78" s="174" t="s">
        <v>42</v>
      </c>
      <c r="K78" s="219">
        <v>3429</v>
      </c>
      <c r="L78" s="218"/>
      <c r="M78" s="218"/>
      <c r="N78" s="218"/>
      <c r="R78" s="179"/>
    </row>
    <row r="79" spans="1:18" ht="12.75">
      <c r="A79" s="6" t="s">
        <v>221</v>
      </c>
      <c r="B79" s="184">
        <v>17</v>
      </c>
      <c r="C79" s="219">
        <v>37</v>
      </c>
      <c r="D79" s="219">
        <v>54</v>
      </c>
      <c r="E79" s="184">
        <v>17</v>
      </c>
      <c r="F79" s="219">
        <v>37</v>
      </c>
      <c r="G79" s="174" t="s">
        <v>42</v>
      </c>
      <c r="H79" s="184">
        <v>3675</v>
      </c>
      <c r="I79" s="219">
        <v>12075</v>
      </c>
      <c r="J79" s="174" t="s">
        <v>42</v>
      </c>
      <c r="K79" s="219">
        <v>509</v>
      </c>
      <c r="L79" s="218"/>
      <c r="M79" s="218"/>
      <c r="N79" s="218"/>
      <c r="R79" s="179"/>
    </row>
    <row r="80" spans="1:18" s="225" customFormat="1" ht="12.75">
      <c r="A80" s="220" t="s">
        <v>277</v>
      </c>
      <c r="B80" s="221">
        <v>29</v>
      </c>
      <c r="C80" s="221">
        <v>1113</v>
      </c>
      <c r="D80" s="221">
        <v>1142</v>
      </c>
      <c r="E80" s="221">
        <v>28</v>
      </c>
      <c r="F80" s="221">
        <v>1089</v>
      </c>
      <c r="G80" s="221">
        <v>69653</v>
      </c>
      <c r="H80" s="222">
        <v>3267</v>
      </c>
      <c r="I80" s="222">
        <v>18227</v>
      </c>
      <c r="J80" s="222">
        <v>12</v>
      </c>
      <c r="K80" s="221">
        <v>20757</v>
      </c>
      <c r="L80" s="224"/>
      <c r="M80" s="224"/>
      <c r="N80" s="224"/>
      <c r="R80" s="257"/>
    </row>
    <row r="81" spans="1:18" ht="12.75">
      <c r="A81" s="6"/>
      <c r="B81" s="174"/>
      <c r="C81" s="174"/>
      <c r="D81" s="174"/>
      <c r="E81" s="174"/>
      <c r="F81" s="174"/>
      <c r="G81" s="174"/>
      <c r="H81" s="219"/>
      <c r="I81" s="219"/>
      <c r="J81" s="219"/>
      <c r="K81" s="174"/>
      <c r="L81" s="218"/>
      <c r="M81" s="218"/>
      <c r="N81" s="218"/>
      <c r="R81" s="179"/>
    </row>
    <row r="82" spans="1:18" ht="12.75">
      <c r="A82" s="6" t="s">
        <v>222</v>
      </c>
      <c r="B82" s="219">
        <v>9</v>
      </c>
      <c r="C82" s="219">
        <v>76</v>
      </c>
      <c r="D82" s="219">
        <v>85</v>
      </c>
      <c r="E82" s="219">
        <v>9</v>
      </c>
      <c r="F82" s="219">
        <v>76</v>
      </c>
      <c r="G82" s="219">
        <v>12705</v>
      </c>
      <c r="H82" s="219">
        <v>3000</v>
      </c>
      <c r="I82" s="219">
        <v>7000</v>
      </c>
      <c r="J82" s="219">
        <v>15</v>
      </c>
      <c r="K82" s="219">
        <v>750</v>
      </c>
      <c r="L82" s="218"/>
      <c r="M82" s="218"/>
      <c r="N82" s="218"/>
      <c r="R82" s="179"/>
    </row>
    <row r="83" spans="1:18" ht="12.75">
      <c r="A83" s="6" t="s">
        <v>223</v>
      </c>
      <c r="B83" s="219">
        <v>23</v>
      </c>
      <c r="C83" s="219">
        <v>16</v>
      </c>
      <c r="D83" s="219">
        <v>39</v>
      </c>
      <c r="E83" s="219">
        <v>21</v>
      </c>
      <c r="F83" s="219">
        <v>15</v>
      </c>
      <c r="G83" s="219">
        <v>39720</v>
      </c>
      <c r="H83" s="219">
        <v>500</v>
      </c>
      <c r="I83" s="219">
        <v>4000</v>
      </c>
      <c r="J83" s="219">
        <v>10</v>
      </c>
      <c r="K83" s="219">
        <v>468</v>
      </c>
      <c r="L83" s="218"/>
      <c r="M83" s="218"/>
      <c r="N83" s="218"/>
      <c r="R83" s="179"/>
    </row>
    <row r="84" spans="1:18" s="225" customFormat="1" ht="12.75">
      <c r="A84" s="220" t="s">
        <v>224</v>
      </c>
      <c r="B84" s="221">
        <v>32</v>
      </c>
      <c r="C84" s="221">
        <v>92</v>
      </c>
      <c r="D84" s="221">
        <v>124</v>
      </c>
      <c r="E84" s="221">
        <v>30</v>
      </c>
      <c r="F84" s="221">
        <v>91</v>
      </c>
      <c r="G84" s="221">
        <v>52425</v>
      </c>
      <c r="H84" s="222">
        <v>1250</v>
      </c>
      <c r="I84" s="222">
        <v>6505</v>
      </c>
      <c r="J84" s="222">
        <v>11</v>
      </c>
      <c r="K84" s="221">
        <v>1218</v>
      </c>
      <c r="L84" s="224"/>
      <c r="M84" s="224"/>
      <c r="N84" s="224"/>
      <c r="R84" s="257"/>
    </row>
    <row r="85" spans="1:18" ht="12.75">
      <c r="A85" s="6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218"/>
      <c r="M85" s="218"/>
      <c r="N85" s="218"/>
      <c r="R85" s="179"/>
    </row>
    <row r="86" spans="1:18" ht="13.5" thickBot="1">
      <c r="A86" s="227" t="s">
        <v>225</v>
      </c>
      <c r="B86" s="187">
        <f aca="true" t="shared" si="1" ref="B86:G86">SUM(B13:B17,B22:B26,B31,B37:B39,B50:B52,B59,B64:B66,B70,B80,B84)</f>
        <v>1037</v>
      </c>
      <c r="C86" s="187">
        <f t="shared" si="1"/>
        <v>35165</v>
      </c>
      <c r="D86" s="187">
        <f t="shared" si="1"/>
        <v>36202</v>
      </c>
      <c r="E86" s="187">
        <f t="shared" si="1"/>
        <v>1019</v>
      </c>
      <c r="F86" s="187">
        <f t="shared" si="1"/>
        <v>32972</v>
      </c>
      <c r="G86" s="187">
        <f t="shared" si="1"/>
        <v>1029647</v>
      </c>
      <c r="H86" s="187">
        <f>((H13*E13)+(H15*E15)+(H17*E17)+(H22*E22)+(H24*E24)+(H26*E26)+(H31*E31)+(H37*E37)+(H39*E39)+(H50*E50)+(H59*E59)+(H64*E64)+(H80*E80)+(H84*E84))/E86</f>
        <v>6299.285574092247</v>
      </c>
      <c r="I86" s="187">
        <f>((I13*F13)+(I17*F17)+(I22*F22)+(I24*F24)+(I26*F26)+(I31*F31)+(I37*F37)+(I39*F39)+(I50*F50)+(I52*F52)+(I59*F59)+(I64*F64)+(I66*F66)+(I70*F70)+(I80*F80)+(I84*F84))/F86</f>
        <v>18467.636509765864</v>
      </c>
      <c r="J86" s="187">
        <f>((J13*G13)+(J15*G15)+(J17*G17)+(J22*G22)+(J24*G24)+(J26*G26)+(J31*G31)+(J37*G37)+(J39*G39)+(J50*G50)+(J52*G52)+(J59*G59)+(J64*G64)+(J66*G66)+(J70*G70)+(J80*G80)+(J84*G84))/G86</f>
        <v>14.93218549658281</v>
      </c>
      <c r="K86" s="187">
        <f>SUM(K13:K17,K22:K26,K31,K37:K39,K50:K52,K59,K64:K66,K70,K80,K84)</f>
        <v>630673</v>
      </c>
      <c r="L86" s="218"/>
      <c r="M86" s="218"/>
      <c r="N86" s="218"/>
      <c r="R86" s="179"/>
    </row>
    <row r="87" spans="1:18" ht="12.75">
      <c r="A87" s="228"/>
      <c r="D87" s="229"/>
      <c r="E87" s="229"/>
      <c r="R87" s="179"/>
    </row>
    <row r="88" ht="12.75">
      <c r="R88" s="179"/>
    </row>
    <row r="89" spans="5:18" ht="12.75">
      <c r="E89" s="230"/>
      <c r="R89" s="179"/>
    </row>
  </sheetData>
  <mergeCells count="7">
    <mergeCell ref="E7:F7"/>
    <mergeCell ref="H7:I7"/>
    <mergeCell ref="G5:G8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I8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3.7109375" style="100" customWidth="1"/>
    <col min="2" max="7" width="16.7109375" style="100" customWidth="1"/>
    <col min="8" max="9" width="12.7109375" style="100" customWidth="1"/>
    <col min="10" max="16384" width="11.421875" style="100" customWidth="1"/>
  </cols>
  <sheetData>
    <row r="1" spans="1:9" s="164" customFormat="1" ht="18">
      <c r="A1" s="290" t="s">
        <v>306</v>
      </c>
      <c r="B1" s="290"/>
      <c r="C1" s="290"/>
      <c r="D1" s="290"/>
      <c r="E1" s="290"/>
      <c r="F1" s="290"/>
      <c r="G1" s="290"/>
      <c r="H1" s="270"/>
      <c r="I1" s="270"/>
    </row>
    <row r="3" spans="1:7" s="166" customFormat="1" ht="15">
      <c r="A3" s="209" t="s">
        <v>313</v>
      </c>
      <c r="B3" s="209"/>
      <c r="C3" s="209"/>
      <c r="D3" s="209"/>
      <c r="E3" s="209"/>
      <c r="F3" s="209"/>
      <c r="G3" s="209"/>
    </row>
    <row r="4" spans="1:7" s="166" customFormat="1" ht="15">
      <c r="A4" s="165"/>
      <c r="B4" s="165"/>
      <c r="C4" s="165"/>
      <c r="D4" s="165"/>
      <c r="E4" s="165"/>
      <c r="F4" s="165"/>
      <c r="G4" s="165"/>
    </row>
    <row r="5" spans="1:8" ht="12.75">
      <c r="A5" s="282" t="s">
        <v>165</v>
      </c>
      <c r="B5" s="291" t="s">
        <v>35</v>
      </c>
      <c r="C5" s="292"/>
      <c r="D5" s="293"/>
      <c r="E5" s="291" t="s">
        <v>36</v>
      </c>
      <c r="F5" s="292"/>
      <c r="G5" s="292"/>
      <c r="H5" s="6"/>
    </row>
    <row r="6" spans="1:7" ht="12.75">
      <c r="A6" s="40" t="s">
        <v>167</v>
      </c>
      <c r="B6" s="9" t="s">
        <v>29</v>
      </c>
      <c r="C6" s="9" t="s">
        <v>2</v>
      </c>
      <c r="D6" s="9" t="s">
        <v>10</v>
      </c>
      <c r="E6" s="9" t="s">
        <v>29</v>
      </c>
      <c r="F6" s="9" t="s">
        <v>2</v>
      </c>
      <c r="G6" s="9" t="s">
        <v>10</v>
      </c>
    </row>
    <row r="7" spans="1:7" ht="13.5" thickBot="1">
      <c r="A7" s="213"/>
      <c r="B7" s="171" t="s">
        <v>38</v>
      </c>
      <c r="C7" s="171" t="s">
        <v>8</v>
      </c>
      <c r="D7" s="171" t="s">
        <v>13</v>
      </c>
      <c r="E7" s="171" t="s">
        <v>38</v>
      </c>
      <c r="F7" s="171" t="s">
        <v>8</v>
      </c>
      <c r="G7" s="171" t="s">
        <v>13</v>
      </c>
    </row>
    <row r="8" spans="1:7" ht="12.75">
      <c r="A8" s="167" t="s">
        <v>169</v>
      </c>
      <c r="B8" s="216" t="s">
        <v>42</v>
      </c>
      <c r="C8" s="216" t="s">
        <v>42</v>
      </c>
      <c r="D8" s="216" t="s">
        <v>42</v>
      </c>
      <c r="E8" s="216" t="s">
        <v>42</v>
      </c>
      <c r="F8" s="217" t="s">
        <v>42</v>
      </c>
      <c r="G8" s="216" t="s">
        <v>42</v>
      </c>
    </row>
    <row r="9" spans="1:7" ht="12.75">
      <c r="A9" s="6" t="s">
        <v>170</v>
      </c>
      <c r="B9" s="174" t="s">
        <v>42</v>
      </c>
      <c r="C9" s="174" t="s">
        <v>42</v>
      </c>
      <c r="D9" s="174" t="s">
        <v>42</v>
      </c>
      <c r="E9" s="219" t="s">
        <v>42</v>
      </c>
      <c r="F9" s="174" t="s">
        <v>42</v>
      </c>
      <c r="G9" s="219" t="s">
        <v>42</v>
      </c>
    </row>
    <row r="10" spans="1:7" ht="12.75">
      <c r="A10" s="6" t="s">
        <v>171</v>
      </c>
      <c r="B10" s="174" t="s">
        <v>42</v>
      </c>
      <c r="C10" s="174" t="s">
        <v>42</v>
      </c>
      <c r="D10" s="174" t="s">
        <v>42</v>
      </c>
      <c r="E10" s="219" t="s">
        <v>42</v>
      </c>
      <c r="F10" s="174" t="s">
        <v>42</v>
      </c>
      <c r="G10" s="219" t="s">
        <v>42</v>
      </c>
    </row>
    <row r="11" spans="1:7" ht="12.75">
      <c r="A11" s="6" t="s">
        <v>172</v>
      </c>
      <c r="B11" s="174" t="s">
        <v>42</v>
      </c>
      <c r="C11" s="219" t="s">
        <v>42</v>
      </c>
      <c r="D11" s="219" t="s">
        <v>42</v>
      </c>
      <c r="E11" s="219" t="s">
        <v>42</v>
      </c>
      <c r="F11" s="219" t="s">
        <v>42</v>
      </c>
      <c r="G11" s="219" t="s">
        <v>42</v>
      </c>
    </row>
    <row r="12" spans="1:7" ht="12.75">
      <c r="A12" s="220" t="s">
        <v>173</v>
      </c>
      <c r="B12" s="221" t="s">
        <v>42</v>
      </c>
      <c r="C12" s="221" t="s">
        <v>42</v>
      </c>
      <c r="D12" s="221" t="s">
        <v>42</v>
      </c>
      <c r="E12" s="221" t="s">
        <v>42</v>
      </c>
      <c r="F12" s="221" t="s">
        <v>42</v>
      </c>
      <c r="G12" s="221" t="s">
        <v>42</v>
      </c>
    </row>
    <row r="13" spans="1:7" ht="12.75">
      <c r="A13" s="220"/>
      <c r="B13" s="221" t="s">
        <v>42</v>
      </c>
      <c r="C13" s="221" t="s">
        <v>42</v>
      </c>
      <c r="D13" s="221" t="s">
        <v>42</v>
      </c>
      <c r="E13" s="221" t="s">
        <v>42</v>
      </c>
      <c r="F13" s="221" t="s">
        <v>42</v>
      </c>
      <c r="G13" s="221" t="s">
        <v>42</v>
      </c>
    </row>
    <row r="14" spans="1:7" ht="12.75">
      <c r="A14" s="220" t="s">
        <v>174</v>
      </c>
      <c r="B14" s="222" t="s">
        <v>42</v>
      </c>
      <c r="C14" s="221" t="s">
        <v>42</v>
      </c>
      <c r="D14" s="222" t="s">
        <v>42</v>
      </c>
      <c r="E14" s="221" t="s">
        <v>42</v>
      </c>
      <c r="F14" s="221" t="s">
        <v>42</v>
      </c>
      <c r="G14" s="221" t="s">
        <v>42</v>
      </c>
    </row>
    <row r="15" spans="1:7" ht="12.75">
      <c r="A15" s="220"/>
      <c r="B15" s="221" t="s">
        <v>42</v>
      </c>
      <c r="C15" s="221" t="s">
        <v>42</v>
      </c>
      <c r="D15" s="221" t="s">
        <v>42</v>
      </c>
      <c r="E15" s="221" t="s">
        <v>42</v>
      </c>
      <c r="F15" s="221" t="s">
        <v>42</v>
      </c>
      <c r="G15" s="221" t="s">
        <v>42</v>
      </c>
    </row>
    <row r="16" spans="1:7" ht="12.75">
      <c r="A16" s="220" t="s">
        <v>175</v>
      </c>
      <c r="B16" s="221" t="s">
        <v>42</v>
      </c>
      <c r="C16" s="221" t="s">
        <v>42</v>
      </c>
      <c r="D16" s="221" t="s">
        <v>42</v>
      </c>
      <c r="E16" s="222">
        <v>5</v>
      </c>
      <c r="F16" s="222" t="s">
        <v>42</v>
      </c>
      <c r="G16" s="222">
        <v>35</v>
      </c>
    </row>
    <row r="17" spans="1:7" ht="12.75">
      <c r="A17" s="6"/>
      <c r="B17" s="174" t="s">
        <v>42</v>
      </c>
      <c r="C17" s="174" t="s">
        <v>42</v>
      </c>
      <c r="D17" s="174" t="s">
        <v>42</v>
      </c>
      <c r="E17" s="174" t="s">
        <v>42</v>
      </c>
      <c r="F17" s="174" t="s">
        <v>42</v>
      </c>
      <c r="G17" s="174" t="s">
        <v>42</v>
      </c>
    </row>
    <row r="18" spans="1:7" ht="12.75">
      <c r="A18" s="6" t="s">
        <v>176</v>
      </c>
      <c r="B18" s="174" t="s">
        <v>42</v>
      </c>
      <c r="C18" s="174" t="s">
        <v>42</v>
      </c>
      <c r="D18" s="174" t="s">
        <v>42</v>
      </c>
      <c r="E18" s="174" t="s">
        <v>42</v>
      </c>
      <c r="F18" s="174" t="s">
        <v>42</v>
      </c>
      <c r="G18" s="174" t="s">
        <v>42</v>
      </c>
    </row>
    <row r="19" spans="1:7" ht="12.75">
      <c r="A19" s="6" t="s">
        <v>177</v>
      </c>
      <c r="B19" s="219" t="s">
        <v>42</v>
      </c>
      <c r="C19" s="219" t="s">
        <v>42</v>
      </c>
      <c r="D19" s="219" t="s">
        <v>42</v>
      </c>
      <c r="E19" s="174" t="s">
        <v>42</v>
      </c>
      <c r="F19" s="174" t="s">
        <v>42</v>
      </c>
      <c r="G19" s="174" t="s">
        <v>42</v>
      </c>
    </row>
    <row r="20" spans="1:7" ht="12.75">
      <c r="A20" s="6" t="s">
        <v>178</v>
      </c>
      <c r="B20" s="219" t="s">
        <v>42</v>
      </c>
      <c r="C20" s="219" t="s">
        <v>42</v>
      </c>
      <c r="D20" s="219" t="s">
        <v>42</v>
      </c>
      <c r="E20" s="174" t="s">
        <v>42</v>
      </c>
      <c r="F20" s="174" t="s">
        <v>42</v>
      </c>
      <c r="G20" s="174" t="s">
        <v>42</v>
      </c>
    </row>
    <row r="21" spans="1:7" ht="12.75">
      <c r="A21" s="220" t="s">
        <v>274</v>
      </c>
      <c r="B21" s="221" t="s">
        <v>42</v>
      </c>
      <c r="C21" s="221" t="s">
        <v>42</v>
      </c>
      <c r="D21" s="221" t="s">
        <v>42</v>
      </c>
      <c r="E21" s="221" t="s">
        <v>42</v>
      </c>
      <c r="F21" s="221" t="s">
        <v>42</v>
      </c>
      <c r="G21" s="221" t="s">
        <v>42</v>
      </c>
    </row>
    <row r="22" spans="1:7" ht="12.75">
      <c r="A22" s="220"/>
      <c r="B22" s="221" t="s">
        <v>42</v>
      </c>
      <c r="C22" s="221" t="s">
        <v>42</v>
      </c>
      <c r="D22" s="221" t="s">
        <v>42</v>
      </c>
      <c r="E22" s="221" t="s">
        <v>42</v>
      </c>
      <c r="F22" s="221" t="s">
        <v>42</v>
      </c>
      <c r="G22" s="221" t="s">
        <v>42</v>
      </c>
    </row>
    <row r="23" spans="1:7" ht="12.75">
      <c r="A23" s="220" t="s">
        <v>179</v>
      </c>
      <c r="B23" s="222">
        <v>9</v>
      </c>
      <c r="C23" s="222">
        <v>2740</v>
      </c>
      <c r="D23" s="222">
        <v>172</v>
      </c>
      <c r="E23" s="222">
        <v>12</v>
      </c>
      <c r="F23" s="222">
        <v>1480</v>
      </c>
      <c r="G23" s="222">
        <v>230</v>
      </c>
    </row>
    <row r="24" spans="1:7" ht="12.75">
      <c r="A24" s="220"/>
      <c r="B24" s="221" t="s">
        <v>42</v>
      </c>
      <c r="C24" s="221" t="s">
        <v>42</v>
      </c>
      <c r="D24" s="221" t="s">
        <v>42</v>
      </c>
      <c r="E24" s="221" t="s">
        <v>42</v>
      </c>
      <c r="F24" s="221" t="s">
        <v>42</v>
      </c>
      <c r="G24" s="221" t="s">
        <v>42</v>
      </c>
    </row>
    <row r="25" spans="1:7" ht="12.75">
      <c r="A25" s="220" t="s">
        <v>180</v>
      </c>
      <c r="B25" s="223">
        <v>17</v>
      </c>
      <c r="C25" s="223">
        <v>500</v>
      </c>
      <c r="D25" s="223">
        <v>320</v>
      </c>
      <c r="E25" s="222">
        <v>33</v>
      </c>
      <c r="F25" s="222">
        <v>900</v>
      </c>
      <c r="G25" s="222">
        <v>583</v>
      </c>
    </row>
    <row r="26" spans="1:7" ht="12.75">
      <c r="A26" s="6"/>
      <c r="B26" s="174" t="s">
        <v>42</v>
      </c>
      <c r="C26" s="174" t="s">
        <v>42</v>
      </c>
      <c r="D26" s="174" t="s">
        <v>42</v>
      </c>
      <c r="E26" s="174" t="s">
        <v>42</v>
      </c>
      <c r="F26" s="174" t="s">
        <v>42</v>
      </c>
      <c r="G26" s="174" t="s">
        <v>42</v>
      </c>
    </row>
    <row r="27" spans="1:7" ht="12.75">
      <c r="A27" s="6" t="s">
        <v>181</v>
      </c>
      <c r="B27" s="184">
        <v>537</v>
      </c>
      <c r="C27" s="174" t="s">
        <v>42</v>
      </c>
      <c r="D27" s="184">
        <v>6900</v>
      </c>
      <c r="E27" s="174">
        <v>247</v>
      </c>
      <c r="F27" s="174" t="s">
        <v>42</v>
      </c>
      <c r="G27" s="174">
        <v>3853</v>
      </c>
    </row>
    <row r="28" spans="1:7" ht="12.75">
      <c r="A28" s="6" t="s">
        <v>182</v>
      </c>
      <c r="B28" s="174" t="s">
        <v>42</v>
      </c>
      <c r="C28" s="174" t="s">
        <v>42</v>
      </c>
      <c r="D28" s="174" t="s">
        <v>42</v>
      </c>
      <c r="E28" s="219">
        <v>12</v>
      </c>
      <c r="F28" s="219">
        <v>761</v>
      </c>
      <c r="G28" s="219">
        <v>129</v>
      </c>
    </row>
    <row r="29" spans="1:7" ht="12.75">
      <c r="A29" s="6" t="s">
        <v>183</v>
      </c>
      <c r="B29" s="184">
        <v>981</v>
      </c>
      <c r="C29" s="174" t="s">
        <v>42</v>
      </c>
      <c r="D29" s="184">
        <v>16967</v>
      </c>
      <c r="E29" s="219">
        <v>980</v>
      </c>
      <c r="F29" s="174" t="s">
        <v>42</v>
      </c>
      <c r="G29" s="219">
        <v>16967</v>
      </c>
    </row>
    <row r="30" spans="1:7" s="225" customFormat="1" ht="12.75">
      <c r="A30" s="220" t="s">
        <v>275</v>
      </c>
      <c r="B30" s="223">
        <v>1518</v>
      </c>
      <c r="C30" s="221" t="s">
        <v>42</v>
      </c>
      <c r="D30" s="223">
        <v>23867</v>
      </c>
      <c r="E30" s="221">
        <v>1239</v>
      </c>
      <c r="F30" s="221">
        <v>761</v>
      </c>
      <c r="G30" s="221">
        <v>20949</v>
      </c>
    </row>
    <row r="31" spans="1:7" ht="12.75">
      <c r="A31" s="6"/>
      <c r="B31" s="174" t="s">
        <v>42</v>
      </c>
      <c r="C31" s="174" t="s">
        <v>42</v>
      </c>
      <c r="D31" s="174" t="s">
        <v>42</v>
      </c>
      <c r="E31" s="174" t="s">
        <v>42</v>
      </c>
      <c r="F31" s="174" t="s">
        <v>42</v>
      </c>
      <c r="G31" s="174" t="s">
        <v>42</v>
      </c>
    </row>
    <row r="32" spans="1:7" ht="12.75">
      <c r="A32" s="6" t="s">
        <v>184</v>
      </c>
      <c r="B32" s="174" t="s">
        <v>42</v>
      </c>
      <c r="C32" s="184">
        <v>398</v>
      </c>
      <c r="D32" s="184">
        <v>3</v>
      </c>
      <c r="E32" s="226">
        <v>56</v>
      </c>
      <c r="F32" s="226">
        <v>490</v>
      </c>
      <c r="G32" s="226">
        <v>569</v>
      </c>
    </row>
    <row r="33" spans="1:7" ht="12.75">
      <c r="A33" s="6" t="s">
        <v>185</v>
      </c>
      <c r="B33" s="174" t="s">
        <v>42</v>
      </c>
      <c r="C33" s="174" t="s">
        <v>42</v>
      </c>
      <c r="D33" s="174" t="s">
        <v>42</v>
      </c>
      <c r="E33" s="226" t="s">
        <v>42</v>
      </c>
      <c r="F33" s="174" t="s">
        <v>42</v>
      </c>
      <c r="G33" s="226" t="s">
        <v>42</v>
      </c>
    </row>
    <row r="34" spans="1:7" ht="12.75">
      <c r="A34" s="6" t="s">
        <v>186</v>
      </c>
      <c r="B34" s="184">
        <v>1839</v>
      </c>
      <c r="C34" s="174" t="s">
        <v>42</v>
      </c>
      <c r="D34" s="184">
        <v>30789</v>
      </c>
      <c r="E34" s="226">
        <v>533</v>
      </c>
      <c r="F34" s="226" t="s">
        <v>42</v>
      </c>
      <c r="G34" s="226">
        <v>8075</v>
      </c>
    </row>
    <row r="35" spans="1:7" ht="12.75">
      <c r="A35" s="6" t="s">
        <v>187</v>
      </c>
      <c r="B35" s="184">
        <v>60</v>
      </c>
      <c r="C35" s="184">
        <v>1950</v>
      </c>
      <c r="D35" s="184">
        <v>756</v>
      </c>
      <c r="E35" s="226">
        <v>90</v>
      </c>
      <c r="F35" s="226">
        <v>984</v>
      </c>
      <c r="G35" s="226">
        <v>1134</v>
      </c>
    </row>
    <row r="36" spans="1:7" ht="12.75">
      <c r="A36" s="220" t="s">
        <v>188</v>
      </c>
      <c r="B36" s="223">
        <v>1899</v>
      </c>
      <c r="C36" s="223">
        <v>2348</v>
      </c>
      <c r="D36" s="223">
        <v>31548</v>
      </c>
      <c r="E36" s="221">
        <v>679</v>
      </c>
      <c r="F36" s="221">
        <v>1474</v>
      </c>
      <c r="G36" s="221">
        <v>9778</v>
      </c>
    </row>
    <row r="37" spans="1:7" ht="12.75">
      <c r="A37" s="220"/>
      <c r="B37" s="221" t="s">
        <v>42</v>
      </c>
      <c r="C37" s="221" t="s">
        <v>42</v>
      </c>
      <c r="D37" s="221" t="s">
        <v>42</v>
      </c>
      <c r="E37" s="221" t="s">
        <v>42</v>
      </c>
      <c r="F37" s="221" t="s">
        <v>42</v>
      </c>
      <c r="G37" s="221" t="s">
        <v>42</v>
      </c>
    </row>
    <row r="38" spans="1:7" ht="12.75">
      <c r="A38" s="220" t="s">
        <v>189</v>
      </c>
      <c r="B38" s="221" t="s">
        <v>42</v>
      </c>
      <c r="C38" s="221" t="s">
        <v>42</v>
      </c>
      <c r="D38" s="221" t="s">
        <v>42</v>
      </c>
      <c r="E38" s="222">
        <v>149</v>
      </c>
      <c r="F38" s="222">
        <v>11813</v>
      </c>
      <c r="G38" s="222">
        <v>531</v>
      </c>
    </row>
    <row r="39" spans="1:7" ht="12.75">
      <c r="A39" s="6"/>
      <c r="B39" s="174" t="s">
        <v>42</v>
      </c>
      <c r="C39" s="174" t="s">
        <v>42</v>
      </c>
      <c r="D39" s="174" t="s">
        <v>42</v>
      </c>
      <c r="E39" s="174" t="s">
        <v>42</v>
      </c>
      <c r="F39" s="174" t="s">
        <v>42</v>
      </c>
      <c r="G39" s="174" t="s">
        <v>42</v>
      </c>
    </row>
    <row r="40" spans="1:7" ht="12.75">
      <c r="A40" s="6" t="s">
        <v>190</v>
      </c>
      <c r="B40" s="174" t="s">
        <v>42</v>
      </c>
      <c r="C40" s="174" t="s">
        <v>42</v>
      </c>
      <c r="D40" s="174" t="s">
        <v>42</v>
      </c>
      <c r="E40" s="219" t="s">
        <v>42</v>
      </c>
      <c r="F40" s="174" t="s">
        <v>42</v>
      </c>
      <c r="G40" s="219" t="s">
        <v>42</v>
      </c>
    </row>
    <row r="41" spans="1:7" ht="12.75">
      <c r="A41" s="6" t="s">
        <v>191</v>
      </c>
      <c r="B41" s="184">
        <v>7</v>
      </c>
      <c r="C41" s="184">
        <v>2930</v>
      </c>
      <c r="D41" s="184">
        <v>53</v>
      </c>
      <c r="E41" s="219">
        <v>6</v>
      </c>
      <c r="F41" s="219">
        <v>2600</v>
      </c>
      <c r="G41" s="219">
        <v>44</v>
      </c>
    </row>
    <row r="42" spans="1:7" ht="12.75">
      <c r="A42" s="6" t="s">
        <v>192</v>
      </c>
      <c r="B42" s="184">
        <v>18</v>
      </c>
      <c r="C42" s="184">
        <v>2560</v>
      </c>
      <c r="D42" s="184">
        <v>18</v>
      </c>
      <c r="E42" s="219">
        <v>32</v>
      </c>
      <c r="F42" s="219">
        <v>7580</v>
      </c>
      <c r="G42" s="219">
        <v>740</v>
      </c>
    </row>
    <row r="43" spans="1:7" ht="12.75">
      <c r="A43" s="6" t="s">
        <v>193</v>
      </c>
      <c r="B43" s="184">
        <v>5</v>
      </c>
      <c r="C43" s="184">
        <v>1340</v>
      </c>
      <c r="D43" s="184">
        <v>102</v>
      </c>
      <c r="E43" s="219">
        <v>10</v>
      </c>
      <c r="F43" s="219">
        <v>420</v>
      </c>
      <c r="G43" s="219">
        <v>169</v>
      </c>
    </row>
    <row r="44" spans="1:7" ht="12.75">
      <c r="A44" s="6" t="s">
        <v>194</v>
      </c>
      <c r="B44" s="184">
        <v>2</v>
      </c>
      <c r="C44" s="184">
        <v>1050</v>
      </c>
      <c r="D44" s="184">
        <v>22</v>
      </c>
      <c r="E44" s="219" t="s">
        <v>42</v>
      </c>
      <c r="F44" s="219" t="s">
        <v>42</v>
      </c>
      <c r="G44" s="219" t="s">
        <v>42</v>
      </c>
    </row>
    <row r="45" spans="1:7" ht="12.75">
      <c r="A45" s="6" t="s">
        <v>195</v>
      </c>
      <c r="B45" s="174" t="s">
        <v>42</v>
      </c>
      <c r="C45" s="174" t="s">
        <v>42</v>
      </c>
      <c r="D45" s="174" t="s">
        <v>42</v>
      </c>
      <c r="E45" s="174" t="s">
        <v>42</v>
      </c>
      <c r="F45" s="174" t="s">
        <v>42</v>
      </c>
      <c r="G45" s="174" t="s">
        <v>42</v>
      </c>
    </row>
    <row r="46" spans="1:7" ht="12.75">
      <c r="A46" s="6" t="s">
        <v>196</v>
      </c>
      <c r="B46" s="174" t="s">
        <v>42</v>
      </c>
      <c r="C46" s="174" t="s">
        <v>42</v>
      </c>
      <c r="D46" s="174" t="s">
        <v>42</v>
      </c>
      <c r="E46" s="219" t="s">
        <v>42</v>
      </c>
      <c r="F46" s="219" t="s">
        <v>42</v>
      </c>
      <c r="G46" s="219" t="s">
        <v>42</v>
      </c>
    </row>
    <row r="47" spans="1:7" ht="12.75">
      <c r="A47" s="6" t="s">
        <v>197</v>
      </c>
      <c r="B47" s="174" t="s">
        <v>42</v>
      </c>
      <c r="C47" s="184">
        <v>97</v>
      </c>
      <c r="D47" s="184">
        <v>1</v>
      </c>
      <c r="E47" s="219" t="s">
        <v>42</v>
      </c>
      <c r="F47" s="219">
        <v>56</v>
      </c>
      <c r="G47" s="219">
        <v>1</v>
      </c>
    </row>
    <row r="48" spans="1:7" ht="12.75">
      <c r="A48" s="6" t="s">
        <v>198</v>
      </c>
      <c r="B48" s="184">
        <v>12</v>
      </c>
      <c r="C48" s="174" t="s">
        <v>42</v>
      </c>
      <c r="D48" s="184">
        <v>115</v>
      </c>
      <c r="E48" s="219">
        <v>4</v>
      </c>
      <c r="F48" s="219" t="s">
        <v>42</v>
      </c>
      <c r="G48" s="219">
        <v>35</v>
      </c>
    </row>
    <row r="49" spans="1:7" ht="12.75">
      <c r="A49" s="220" t="s">
        <v>276</v>
      </c>
      <c r="B49" s="223">
        <v>44</v>
      </c>
      <c r="C49" s="223">
        <v>7977</v>
      </c>
      <c r="D49" s="223">
        <v>311</v>
      </c>
      <c r="E49" s="221">
        <v>52</v>
      </c>
      <c r="F49" s="221">
        <v>10656</v>
      </c>
      <c r="G49" s="221">
        <v>989</v>
      </c>
    </row>
    <row r="50" spans="1:7" ht="12.75">
      <c r="A50" s="220"/>
      <c r="B50" s="221" t="s">
        <v>42</v>
      </c>
      <c r="C50" s="221" t="s">
        <v>42</v>
      </c>
      <c r="D50" s="221" t="s">
        <v>42</v>
      </c>
      <c r="E50" s="221" t="s">
        <v>42</v>
      </c>
      <c r="F50" s="221" t="s">
        <v>42</v>
      </c>
      <c r="G50" s="221" t="s">
        <v>42</v>
      </c>
    </row>
    <row r="51" spans="1:7" ht="12.75">
      <c r="A51" s="220" t="s">
        <v>199</v>
      </c>
      <c r="B51" s="221" t="s">
        <v>42</v>
      </c>
      <c r="C51" s="221" t="s">
        <v>42</v>
      </c>
      <c r="D51" s="221" t="s">
        <v>42</v>
      </c>
      <c r="E51" s="222" t="s">
        <v>42</v>
      </c>
      <c r="F51" s="221" t="s">
        <v>42</v>
      </c>
      <c r="G51" s="221" t="s">
        <v>42</v>
      </c>
    </row>
    <row r="52" spans="1:7" ht="12.75">
      <c r="A52" s="6"/>
      <c r="B52" s="174" t="s">
        <v>42</v>
      </c>
      <c r="C52" s="174" t="s">
        <v>42</v>
      </c>
      <c r="D52" s="174" t="s">
        <v>42</v>
      </c>
      <c r="E52" s="174" t="s">
        <v>42</v>
      </c>
      <c r="F52" s="174" t="s">
        <v>42</v>
      </c>
      <c r="G52" s="174" t="s">
        <v>42</v>
      </c>
    </row>
    <row r="53" spans="1:7" ht="12.75">
      <c r="A53" s="6" t="s">
        <v>200</v>
      </c>
      <c r="B53" s="174" t="s">
        <v>42</v>
      </c>
      <c r="C53" s="174" t="s">
        <v>42</v>
      </c>
      <c r="D53" s="174" t="s">
        <v>42</v>
      </c>
      <c r="E53" s="219" t="s">
        <v>42</v>
      </c>
      <c r="F53" s="174" t="s">
        <v>42</v>
      </c>
      <c r="G53" s="219" t="s">
        <v>42</v>
      </c>
    </row>
    <row r="54" spans="1:7" ht="12.75">
      <c r="A54" s="6" t="s">
        <v>201</v>
      </c>
      <c r="B54" s="184">
        <v>9</v>
      </c>
      <c r="C54" s="184">
        <v>1194</v>
      </c>
      <c r="D54" s="184">
        <v>95</v>
      </c>
      <c r="E54" s="184">
        <v>10</v>
      </c>
      <c r="F54" s="184">
        <v>2439</v>
      </c>
      <c r="G54" s="184">
        <v>106</v>
      </c>
    </row>
    <row r="55" spans="1:7" ht="12.75">
      <c r="A55" s="6" t="s">
        <v>202</v>
      </c>
      <c r="B55" s="174" t="s">
        <v>42</v>
      </c>
      <c r="C55" s="174" t="s">
        <v>42</v>
      </c>
      <c r="D55" s="174" t="s">
        <v>42</v>
      </c>
      <c r="E55" s="219" t="s">
        <v>42</v>
      </c>
      <c r="F55" s="174" t="s">
        <v>42</v>
      </c>
      <c r="G55" s="219" t="s">
        <v>42</v>
      </c>
    </row>
    <row r="56" spans="1:7" ht="12.75">
      <c r="A56" s="6" t="s">
        <v>203</v>
      </c>
      <c r="B56" s="184">
        <v>5</v>
      </c>
      <c r="C56" s="184">
        <v>1250</v>
      </c>
      <c r="D56" s="184">
        <v>35</v>
      </c>
      <c r="E56" s="219" t="s">
        <v>42</v>
      </c>
      <c r="F56" s="219" t="s">
        <v>42</v>
      </c>
      <c r="G56" s="219" t="s">
        <v>42</v>
      </c>
    </row>
    <row r="57" spans="1:7" ht="12.75">
      <c r="A57" s="6" t="s">
        <v>204</v>
      </c>
      <c r="B57" s="174" t="s">
        <v>42</v>
      </c>
      <c r="C57" s="174" t="s">
        <v>42</v>
      </c>
      <c r="D57" s="174" t="s">
        <v>42</v>
      </c>
      <c r="E57" s="219">
        <v>3</v>
      </c>
      <c r="F57" s="219">
        <v>1360</v>
      </c>
      <c r="G57" s="219">
        <v>69</v>
      </c>
    </row>
    <row r="58" spans="1:7" s="225" customFormat="1" ht="12.75">
      <c r="A58" s="220" t="s">
        <v>205</v>
      </c>
      <c r="B58" s="223">
        <v>14</v>
      </c>
      <c r="C58" s="223">
        <v>2444</v>
      </c>
      <c r="D58" s="223">
        <v>130</v>
      </c>
      <c r="E58" s="221">
        <v>13</v>
      </c>
      <c r="F58" s="221">
        <v>3799</v>
      </c>
      <c r="G58" s="221">
        <v>175</v>
      </c>
    </row>
    <row r="59" spans="1:7" ht="12.75">
      <c r="A59" s="6"/>
      <c r="B59" s="174" t="s">
        <v>42</v>
      </c>
      <c r="C59" s="174" t="s">
        <v>42</v>
      </c>
      <c r="D59" s="174" t="s">
        <v>42</v>
      </c>
      <c r="E59" s="174" t="s">
        <v>42</v>
      </c>
      <c r="F59" s="174" t="s">
        <v>42</v>
      </c>
      <c r="G59" s="174" t="s">
        <v>42</v>
      </c>
    </row>
    <row r="60" spans="1:7" ht="12.75">
      <c r="A60" s="6" t="s">
        <v>206</v>
      </c>
      <c r="B60" s="184">
        <v>5</v>
      </c>
      <c r="C60" s="184">
        <v>200</v>
      </c>
      <c r="D60" s="184">
        <v>65</v>
      </c>
      <c r="E60" s="219">
        <v>320</v>
      </c>
      <c r="F60" s="226">
        <v>4000</v>
      </c>
      <c r="G60" s="219">
        <v>3534</v>
      </c>
    </row>
    <row r="61" spans="1:7" ht="12.75">
      <c r="A61" s="6" t="s">
        <v>207</v>
      </c>
      <c r="B61" s="184">
        <v>2</v>
      </c>
      <c r="C61" s="184">
        <v>6</v>
      </c>
      <c r="D61" s="184">
        <v>20</v>
      </c>
      <c r="E61" s="219">
        <v>140</v>
      </c>
      <c r="F61" s="226">
        <v>301</v>
      </c>
      <c r="G61" s="219">
        <v>1367</v>
      </c>
    </row>
    <row r="62" spans="1:7" ht="12.75">
      <c r="A62" s="6" t="s">
        <v>208</v>
      </c>
      <c r="B62" s="174" t="s">
        <v>42</v>
      </c>
      <c r="C62" s="174" t="s">
        <v>42</v>
      </c>
      <c r="D62" s="174" t="s">
        <v>42</v>
      </c>
      <c r="E62" s="219">
        <v>256</v>
      </c>
      <c r="F62" s="226">
        <v>6100</v>
      </c>
      <c r="G62" s="219">
        <v>2458</v>
      </c>
    </row>
    <row r="63" spans="1:7" ht="12.75">
      <c r="A63" s="220" t="s">
        <v>209</v>
      </c>
      <c r="B63" s="223">
        <v>7</v>
      </c>
      <c r="C63" s="223">
        <v>206</v>
      </c>
      <c r="D63" s="223">
        <v>85</v>
      </c>
      <c r="E63" s="221">
        <v>716</v>
      </c>
      <c r="F63" s="221">
        <v>10401</v>
      </c>
      <c r="G63" s="221">
        <v>7359</v>
      </c>
    </row>
    <row r="64" spans="1:7" ht="12.75">
      <c r="A64" s="220"/>
      <c r="B64" s="221" t="s">
        <v>42</v>
      </c>
      <c r="C64" s="221" t="s">
        <v>42</v>
      </c>
      <c r="D64" s="221" t="s">
        <v>42</v>
      </c>
      <c r="E64" s="221" t="s">
        <v>42</v>
      </c>
      <c r="F64" s="221" t="s">
        <v>42</v>
      </c>
      <c r="G64" s="221" t="s">
        <v>42</v>
      </c>
    </row>
    <row r="65" spans="1:7" ht="12.75">
      <c r="A65" s="220" t="s">
        <v>210</v>
      </c>
      <c r="B65" s="221" t="s">
        <v>42</v>
      </c>
      <c r="C65" s="221" t="s">
        <v>42</v>
      </c>
      <c r="D65" s="221" t="s">
        <v>42</v>
      </c>
      <c r="E65" s="222">
        <v>1249</v>
      </c>
      <c r="F65" s="223">
        <v>1226</v>
      </c>
      <c r="G65" s="222">
        <v>26917</v>
      </c>
    </row>
    <row r="66" spans="1:7" ht="12.75">
      <c r="A66" s="6"/>
      <c r="B66" s="174" t="s">
        <v>42</v>
      </c>
      <c r="C66" s="174" t="s">
        <v>42</v>
      </c>
      <c r="D66" s="174" t="s">
        <v>42</v>
      </c>
      <c r="E66" s="174" t="s">
        <v>42</v>
      </c>
      <c r="F66" s="174" t="s">
        <v>42</v>
      </c>
      <c r="G66" s="174" t="s">
        <v>42</v>
      </c>
    </row>
    <row r="67" spans="1:7" ht="12.75">
      <c r="A67" s="6" t="s">
        <v>211</v>
      </c>
      <c r="B67" s="174" t="s">
        <v>42</v>
      </c>
      <c r="C67" s="174" t="s">
        <v>42</v>
      </c>
      <c r="D67" s="174" t="s">
        <v>42</v>
      </c>
      <c r="E67" s="219" t="s">
        <v>42</v>
      </c>
      <c r="F67" s="219" t="s">
        <v>42</v>
      </c>
      <c r="G67" s="219" t="s">
        <v>42</v>
      </c>
    </row>
    <row r="68" spans="1:7" ht="12.75">
      <c r="A68" s="6" t="s">
        <v>212</v>
      </c>
      <c r="B68" s="174" t="s">
        <v>42</v>
      </c>
      <c r="C68" s="174" t="s">
        <v>42</v>
      </c>
      <c r="D68" s="174" t="s">
        <v>42</v>
      </c>
      <c r="E68" s="174" t="s">
        <v>42</v>
      </c>
      <c r="F68" s="174" t="s">
        <v>42</v>
      </c>
      <c r="G68" s="174" t="s">
        <v>42</v>
      </c>
    </row>
    <row r="69" spans="1:7" s="225" customFormat="1" ht="12.75">
      <c r="A69" s="220" t="s">
        <v>213</v>
      </c>
      <c r="B69" s="221" t="s">
        <v>42</v>
      </c>
      <c r="C69" s="221" t="s">
        <v>42</v>
      </c>
      <c r="D69" s="221" t="s">
        <v>42</v>
      </c>
      <c r="E69" s="221" t="s">
        <v>42</v>
      </c>
      <c r="F69" s="221" t="s">
        <v>42</v>
      </c>
      <c r="G69" s="221" t="s">
        <v>42</v>
      </c>
    </row>
    <row r="70" spans="1:7" ht="12.75">
      <c r="A70" s="6"/>
      <c r="B70" s="174" t="s">
        <v>42</v>
      </c>
      <c r="C70" s="174" t="s">
        <v>42</v>
      </c>
      <c r="D70" s="174" t="s">
        <v>42</v>
      </c>
      <c r="E70" s="174" t="s">
        <v>42</v>
      </c>
      <c r="F70" s="174" t="s">
        <v>42</v>
      </c>
      <c r="G70" s="174" t="s">
        <v>42</v>
      </c>
    </row>
    <row r="71" spans="1:7" ht="12.75">
      <c r="A71" s="6" t="s">
        <v>214</v>
      </c>
      <c r="B71" s="174" t="s">
        <v>42</v>
      </c>
      <c r="C71" s="174" t="s">
        <v>42</v>
      </c>
      <c r="D71" s="174" t="s">
        <v>42</v>
      </c>
      <c r="E71" s="174">
        <v>8</v>
      </c>
      <c r="F71" s="174" t="s">
        <v>42</v>
      </c>
      <c r="G71" s="174">
        <v>72</v>
      </c>
    </row>
    <row r="72" spans="1:7" ht="12.75">
      <c r="A72" s="6" t="s">
        <v>215</v>
      </c>
      <c r="B72" s="184">
        <v>8</v>
      </c>
      <c r="C72" s="174" t="s">
        <v>42</v>
      </c>
      <c r="D72" s="184">
        <v>56</v>
      </c>
      <c r="E72" s="219">
        <v>52</v>
      </c>
      <c r="F72" s="174" t="s">
        <v>42</v>
      </c>
      <c r="G72" s="219">
        <v>340</v>
      </c>
    </row>
    <row r="73" spans="1:7" ht="12.75">
      <c r="A73" s="6" t="s">
        <v>216</v>
      </c>
      <c r="B73" s="174" t="s">
        <v>42</v>
      </c>
      <c r="C73" s="174" t="s">
        <v>42</v>
      </c>
      <c r="D73" s="174" t="s">
        <v>42</v>
      </c>
      <c r="E73" s="219">
        <v>8</v>
      </c>
      <c r="F73" s="219">
        <v>1382</v>
      </c>
      <c r="G73" s="219">
        <v>76</v>
      </c>
    </row>
    <row r="74" spans="1:7" ht="12.75">
      <c r="A74" s="6" t="s">
        <v>217</v>
      </c>
      <c r="B74" s="174" t="s">
        <v>42</v>
      </c>
      <c r="C74" s="174" t="s">
        <v>42</v>
      </c>
      <c r="D74" s="174" t="s">
        <v>42</v>
      </c>
      <c r="E74" s="219">
        <v>230</v>
      </c>
      <c r="F74" s="174" t="s">
        <v>42</v>
      </c>
      <c r="G74" s="219">
        <v>7153</v>
      </c>
    </row>
    <row r="75" spans="1:7" ht="12.75">
      <c r="A75" s="6" t="s">
        <v>218</v>
      </c>
      <c r="B75" s="174" t="s">
        <v>42</v>
      </c>
      <c r="C75" s="174" t="s">
        <v>42</v>
      </c>
      <c r="D75" s="174" t="s">
        <v>42</v>
      </c>
      <c r="E75" s="219">
        <v>37</v>
      </c>
      <c r="F75" s="184">
        <v>4223</v>
      </c>
      <c r="G75" s="219">
        <v>250</v>
      </c>
    </row>
    <row r="76" spans="1:7" ht="12.75">
      <c r="A76" s="6" t="s">
        <v>219</v>
      </c>
      <c r="B76" s="184">
        <v>4</v>
      </c>
      <c r="C76" s="184">
        <v>1300</v>
      </c>
      <c r="D76" s="184">
        <v>61</v>
      </c>
      <c r="E76" s="219">
        <v>15</v>
      </c>
      <c r="F76" s="219">
        <v>2500</v>
      </c>
      <c r="G76" s="219">
        <v>229</v>
      </c>
    </row>
    <row r="77" spans="1:7" ht="12.75">
      <c r="A77" s="6" t="s">
        <v>220</v>
      </c>
      <c r="B77" s="174" t="s">
        <v>42</v>
      </c>
      <c r="C77" s="174" t="s">
        <v>42</v>
      </c>
      <c r="D77" s="174" t="s">
        <v>42</v>
      </c>
      <c r="E77" s="184">
        <v>140</v>
      </c>
      <c r="F77" s="174" t="s">
        <v>42</v>
      </c>
      <c r="G77" s="184">
        <v>1260</v>
      </c>
    </row>
    <row r="78" spans="1:7" ht="12.75">
      <c r="A78" s="6" t="s">
        <v>221</v>
      </c>
      <c r="B78" s="174" t="s">
        <v>42</v>
      </c>
      <c r="C78" s="174" t="s">
        <v>42</v>
      </c>
      <c r="D78" s="174" t="s">
        <v>42</v>
      </c>
      <c r="E78" s="174" t="s">
        <v>42</v>
      </c>
      <c r="F78" s="174" t="s">
        <v>42</v>
      </c>
      <c r="G78" s="174" t="s">
        <v>42</v>
      </c>
    </row>
    <row r="79" spans="1:7" s="225" customFormat="1" ht="12.75">
      <c r="A79" s="220" t="s">
        <v>277</v>
      </c>
      <c r="B79" s="223">
        <v>12</v>
      </c>
      <c r="C79" s="223">
        <v>1300</v>
      </c>
      <c r="D79" s="223">
        <v>117</v>
      </c>
      <c r="E79" s="221">
        <v>490</v>
      </c>
      <c r="F79" s="221">
        <v>8105</v>
      </c>
      <c r="G79" s="221">
        <v>9380</v>
      </c>
    </row>
    <row r="80" spans="1:7" ht="12.75">
      <c r="A80" s="6"/>
      <c r="B80" s="174" t="s">
        <v>42</v>
      </c>
      <c r="C80" s="174" t="s">
        <v>42</v>
      </c>
      <c r="D80" s="174" t="s">
        <v>42</v>
      </c>
      <c r="E80" s="174" t="s">
        <v>42</v>
      </c>
      <c r="F80" s="174" t="s">
        <v>42</v>
      </c>
      <c r="G80" s="174" t="s">
        <v>42</v>
      </c>
    </row>
    <row r="81" spans="1:7" ht="12.75">
      <c r="A81" s="6" t="s">
        <v>222</v>
      </c>
      <c r="B81" s="184">
        <v>10</v>
      </c>
      <c r="C81" s="174" t="s">
        <v>42</v>
      </c>
      <c r="D81" s="184">
        <v>66</v>
      </c>
      <c r="E81" s="184">
        <v>10</v>
      </c>
      <c r="F81" s="174" t="s">
        <v>42</v>
      </c>
      <c r="G81" s="184">
        <v>66</v>
      </c>
    </row>
    <row r="82" spans="1:7" ht="12.75">
      <c r="A82" s="6" t="s">
        <v>223</v>
      </c>
      <c r="B82" s="174" t="s">
        <v>42</v>
      </c>
      <c r="C82" s="174" t="s">
        <v>42</v>
      </c>
      <c r="D82" s="174" t="s">
        <v>42</v>
      </c>
      <c r="E82" s="184">
        <v>15</v>
      </c>
      <c r="F82" s="184">
        <v>13915</v>
      </c>
      <c r="G82" s="184">
        <v>179</v>
      </c>
    </row>
    <row r="83" spans="1:7" s="225" customFormat="1" ht="12.75">
      <c r="A83" s="220" t="s">
        <v>224</v>
      </c>
      <c r="B83" s="223">
        <v>10</v>
      </c>
      <c r="C83" s="221" t="s">
        <v>42</v>
      </c>
      <c r="D83" s="223">
        <v>66</v>
      </c>
      <c r="E83" s="223">
        <v>25</v>
      </c>
      <c r="F83" s="223">
        <v>13915</v>
      </c>
      <c r="G83" s="223">
        <v>245</v>
      </c>
    </row>
    <row r="84" spans="1:7" ht="12.75">
      <c r="A84" s="6"/>
      <c r="B84" s="174" t="s">
        <v>42</v>
      </c>
      <c r="C84" s="174" t="s">
        <v>42</v>
      </c>
      <c r="D84" s="174" t="s">
        <v>42</v>
      </c>
      <c r="E84" s="174" t="s">
        <v>42</v>
      </c>
      <c r="F84" s="174" t="s">
        <v>42</v>
      </c>
      <c r="G84" s="174" t="s">
        <v>42</v>
      </c>
    </row>
    <row r="85" spans="1:7" ht="13.5" thickBot="1">
      <c r="A85" s="227" t="s">
        <v>225</v>
      </c>
      <c r="B85" s="187">
        <v>3530</v>
      </c>
      <c r="C85" s="187">
        <v>17515</v>
      </c>
      <c r="D85" s="187">
        <v>56616</v>
      </c>
      <c r="E85" s="187">
        <v>4662</v>
      </c>
      <c r="F85" s="187">
        <v>64530</v>
      </c>
      <c r="G85" s="187">
        <v>77171</v>
      </c>
    </row>
    <row r="87" spans="2:3" ht="12.75">
      <c r="B87" s="229"/>
      <c r="C87" s="229"/>
    </row>
  </sheetData>
  <mergeCells count="3">
    <mergeCell ref="B5:D5"/>
    <mergeCell ref="E5:G5"/>
    <mergeCell ref="A1:G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I8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1.8515625" style="100" customWidth="1"/>
    <col min="2" max="7" width="16.7109375" style="100" customWidth="1"/>
    <col min="8" max="9" width="12.7109375" style="100" customWidth="1"/>
    <col min="10" max="16384" width="11.421875" style="100" customWidth="1"/>
  </cols>
  <sheetData>
    <row r="1" spans="1:9" s="164" customFormat="1" ht="18">
      <c r="A1" s="290" t="s">
        <v>306</v>
      </c>
      <c r="B1" s="290"/>
      <c r="C1" s="290"/>
      <c r="D1" s="290"/>
      <c r="E1" s="290"/>
      <c r="F1" s="290"/>
      <c r="G1" s="290"/>
      <c r="H1" s="270"/>
      <c r="I1" s="270"/>
    </row>
    <row r="3" spans="1:7" s="166" customFormat="1" ht="15">
      <c r="A3" s="209" t="s">
        <v>314</v>
      </c>
      <c r="B3" s="209"/>
      <c r="C3" s="209"/>
      <c r="D3" s="209"/>
      <c r="E3" s="209"/>
      <c r="F3" s="209"/>
      <c r="G3" s="209"/>
    </row>
    <row r="4" spans="1:7" s="166" customFormat="1" ht="15">
      <c r="A4" s="165"/>
      <c r="B4" s="165"/>
      <c r="C4" s="165"/>
      <c r="D4" s="165"/>
      <c r="E4" s="165"/>
      <c r="F4" s="165"/>
      <c r="G4" s="165"/>
    </row>
    <row r="5" spans="1:8" ht="12.75">
      <c r="A5" s="282" t="s">
        <v>165</v>
      </c>
      <c r="B5" s="291" t="s">
        <v>37</v>
      </c>
      <c r="C5" s="292"/>
      <c r="D5" s="293"/>
      <c r="E5" s="291" t="s">
        <v>33</v>
      </c>
      <c r="F5" s="292"/>
      <c r="G5" s="292"/>
      <c r="H5" s="6"/>
    </row>
    <row r="6" spans="1:7" ht="12.75">
      <c r="A6" s="40" t="s">
        <v>167</v>
      </c>
      <c r="B6" s="9" t="s">
        <v>29</v>
      </c>
      <c r="C6" s="9" t="s">
        <v>2</v>
      </c>
      <c r="D6" s="9" t="s">
        <v>10</v>
      </c>
      <c r="E6" s="9" t="s">
        <v>29</v>
      </c>
      <c r="F6" s="9" t="s">
        <v>2</v>
      </c>
      <c r="G6" s="9" t="s">
        <v>10</v>
      </c>
    </row>
    <row r="7" spans="1:7" ht="13.5" thickBot="1">
      <c r="A7" s="213"/>
      <c r="B7" s="171" t="s">
        <v>38</v>
      </c>
      <c r="C7" s="171" t="s">
        <v>8</v>
      </c>
      <c r="D7" s="171" t="s">
        <v>13</v>
      </c>
      <c r="E7" s="171" t="s">
        <v>38</v>
      </c>
      <c r="F7" s="171" t="s">
        <v>8</v>
      </c>
      <c r="G7" s="171" t="s">
        <v>13</v>
      </c>
    </row>
    <row r="8" spans="1:7" ht="12.75">
      <c r="A8" s="167" t="s">
        <v>169</v>
      </c>
      <c r="B8" s="216" t="s">
        <v>42</v>
      </c>
      <c r="C8" s="216" t="s">
        <v>42</v>
      </c>
      <c r="D8" s="216" t="s">
        <v>42</v>
      </c>
      <c r="E8" s="216">
        <v>95</v>
      </c>
      <c r="F8" s="274">
        <v>117511</v>
      </c>
      <c r="G8" s="216">
        <v>3590</v>
      </c>
    </row>
    <row r="9" spans="1:7" ht="12.75">
      <c r="A9" s="6" t="s">
        <v>170</v>
      </c>
      <c r="B9" s="174" t="s">
        <v>42</v>
      </c>
      <c r="C9" s="174" t="s">
        <v>42</v>
      </c>
      <c r="D9" s="174" t="s">
        <v>42</v>
      </c>
      <c r="E9" s="219">
        <v>125</v>
      </c>
      <c r="F9" s="184">
        <v>22951</v>
      </c>
      <c r="G9" s="219">
        <v>2011</v>
      </c>
    </row>
    <row r="10" spans="1:7" ht="12.75">
      <c r="A10" s="6" t="s">
        <v>171</v>
      </c>
      <c r="B10" s="174" t="s">
        <v>42</v>
      </c>
      <c r="C10" s="174" t="s">
        <v>42</v>
      </c>
      <c r="D10" s="174" t="s">
        <v>42</v>
      </c>
      <c r="E10" s="219">
        <v>74</v>
      </c>
      <c r="F10" s="184">
        <v>74643</v>
      </c>
      <c r="G10" s="219">
        <v>3125</v>
      </c>
    </row>
    <row r="11" spans="1:7" ht="12.75">
      <c r="A11" s="6" t="s">
        <v>172</v>
      </c>
      <c r="B11" s="174" t="s">
        <v>42</v>
      </c>
      <c r="C11" s="219" t="s">
        <v>42</v>
      </c>
      <c r="D11" s="219" t="s">
        <v>42</v>
      </c>
      <c r="E11" s="219">
        <v>20</v>
      </c>
      <c r="F11" s="219">
        <v>200000</v>
      </c>
      <c r="G11" s="219">
        <v>5100</v>
      </c>
    </row>
    <row r="12" spans="1:7" ht="12.75">
      <c r="A12" s="220" t="s">
        <v>173</v>
      </c>
      <c r="B12" s="221" t="s">
        <v>42</v>
      </c>
      <c r="C12" s="221" t="s">
        <v>42</v>
      </c>
      <c r="D12" s="221" t="s">
        <v>42</v>
      </c>
      <c r="E12" s="221">
        <f>SUM(E8:E11)</f>
        <v>314</v>
      </c>
      <c r="F12" s="221">
        <f>SUM(F8:F11)</f>
        <v>415105</v>
      </c>
      <c r="G12" s="221">
        <f>SUM(G8:G11)</f>
        <v>13826</v>
      </c>
    </row>
    <row r="13" spans="1:7" ht="12.75">
      <c r="A13" s="220"/>
      <c r="B13" s="221"/>
      <c r="C13" s="221"/>
      <c r="D13" s="221"/>
      <c r="E13" s="221"/>
      <c r="F13" s="221"/>
      <c r="G13" s="221"/>
    </row>
    <row r="14" spans="1:7" ht="12.75">
      <c r="A14" s="220" t="s">
        <v>174</v>
      </c>
      <c r="B14" s="222" t="s">
        <v>42</v>
      </c>
      <c r="C14" s="221" t="s">
        <v>42</v>
      </c>
      <c r="D14" s="222" t="s">
        <v>42</v>
      </c>
      <c r="E14" s="223">
        <v>30</v>
      </c>
      <c r="F14" s="223">
        <v>70000</v>
      </c>
      <c r="G14" s="223">
        <v>350</v>
      </c>
    </row>
    <row r="15" spans="1:7" ht="12.75">
      <c r="A15" s="220"/>
      <c r="B15" s="221"/>
      <c r="C15" s="221"/>
      <c r="D15" s="221"/>
      <c r="E15" s="221"/>
      <c r="F15" s="221"/>
      <c r="G15" s="221"/>
    </row>
    <row r="16" spans="1:7" ht="12.75">
      <c r="A16" s="220" t="s">
        <v>175</v>
      </c>
      <c r="B16" s="223">
        <v>5</v>
      </c>
      <c r="C16" s="221" t="s">
        <v>42</v>
      </c>
      <c r="D16" s="223">
        <v>35</v>
      </c>
      <c r="E16" s="222">
        <v>26</v>
      </c>
      <c r="F16" s="222">
        <v>17605</v>
      </c>
      <c r="G16" s="222">
        <v>290</v>
      </c>
    </row>
    <row r="17" spans="1:7" ht="12.75">
      <c r="A17" s="6"/>
      <c r="B17" s="174"/>
      <c r="C17" s="174"/>
      <c r="D17" s="174"/>
      <c r="E17" s="174"/>
      <c r="F17" s="174"/>
      <c r="G17" s="174"/>
    </row>
    <row r="18" spans="1:7" ht="12.75">
      <c r="A18" s="6" t="s">
        <v>176</v>
      </c>
      <c r="B18" s="174" t="s">
        <v>42</v>
      </c>
      <c r="C18" s="174" t="s">
        <v>42</v>
      </c>
      <c r="D18" s="174" t="s">
        <v>42</v>
      </c>
      <c r="E18" s="184">
        <v>20</v>
      </c>
      <c r="F18" s="184">
        <v>12285</v>
      </c>
      <c r="G18" s="184">
        <v>229</v>
      </c>
    </row>
    <row r="19" spans="1:7" ht="12.75">
      <c r="A19" s="6" t="s">
        <v>177</v>
      </c>
      <c r="B19" s="219" t="s">
        <v>42</v>
      </c>
      <c r="C19" s="219" t="s">
        <v>42</v>
      </c>
      <c r="D19" s="219" t="s">
        <v>42</v>
      </c>
      <c r="E19" s="184">
        <v>29</v>
      </c>
      <c r="F19" s="184">
        <v>22000</v>
      </c>
      <c r="G19" s="184">
        <v>319</v>
      </c>
    </row>
    <row r="20" spans="1:7" ht="12.75">
      <c r="A20" s="6" t="s">
        <v>178</v>
      </c>
      <c r="B20" s="219" t="s">
        <v>42</v>
      </c>
      <c r="C20" s="219" t="s">
        <v>42</v>
      </c>
      <c r="D20" s="219" t="s">
        <v>42</v>
      </c>
      <c r="E20" s="184">
        <v>113</v>
      </c>
      <c r="F20" s="184">
        <v>40850</v>
      </c>
      <c r="G20" s="184">
        <v>1047</v>
      </c>
    </row>
    <row r="21" spans="1:7" ht="12.75">
      <c r="A21" s="220" t="s">
        <v>274</v>
      </c>
      <c r="B21" s="221" t="s">
        <v>42</v>
      </c>
      <c r="C21" s="221" t="s">
        <v>42</v>
      </c>
      <c r="D21" s="221" t="s">
        <v>42</v>
      </c>
      <c r="E21" s="223">
        <v>162</v>
      </c>
      <c r="F21" s="223">
        <v>75135</v>
      </c>
      <c r="G21" s="223">
        <v>1595</v>
      </c>
    </row>
    <row r="22" spans="1:7" ht="12.75">
      <c r="A22" s="220"/>
      <c r="B22" s="221"/>
      <c r="C22" s="221"/>
      <c r="D22" s="221"/>
      <c r="E22" s="221"/>
      <c r="F22" s="221"/>
      <c r="G22" s="221"/>
    </row>
    <row r="23" spans="1:7" ht="12.75">
      <c r="A23" s="220" t="s">
        <v>179</v>
      </c>
      <c r="B23" s="222">
        <v>158</v>
      </c>
      <c r="C23" s="222">
        <v>5800</v>
      </c>
      <c r="D23" s="222">
        <v>2895</v>
      </c>
      <c r="E23" s="222">
        <v>745</v>
      </c>
      <c r="F23" s="222">
        <v>1848</v>
      </c>
      <c r="G23" s="222">
        <v>13990</v>
      </c>
    </row>
    <row r="24" spans="1:7" ht="12.75">
      <c r="A24" s="220"/>
      <c r="B24" s="221"/>
      <c r="C24" s="221"/>
      <c r="D24" s="221"/>
      <c r="E24" s="221"/>
      <c r="F24" s="221"/>
      <c r="G24" s="221"/>
    </row>
    <row r="25" spans="1:7" ht="12.75">
      <c r="A25" s="220" t="s">
        <v>180</v>
      </c>
      <c r="B25" s="223">
        <v>491</v>
      </c>
      <c r="C25" s="223">
        <v>10000</v>
      </c>
      <c r="D25" s="223">
        <v>9651</v>
      </c>
      <c r="E25" s="222">
        <v>1550</v>
      </c>
      <c r="F25" s="222">
        <v>6057</v>
      </c>
      <c r="G25" s="222">
        <v>35496</v>
      </c>
    </row>
    <row r="26" spans="1:7" ht="12.75">
      <c r="A26" s="6"/>
      <c r="B26" s="174"/>
      <c r="C26" s="174"/>
      <c r="D26" s="174"/>
      <c r="E26" s="174"/>
      <c r="F26" s="174"/>
      <c r="G26" s="174"/>
    </row>
    <row r="27" spans="1:7" ht="12.75">
      <c r="A27" s="6" t="s">
        <v>181</v>
      </c>
      <c r="B27" s="184">
        <v>998</v>
      </c>
      <c r="C27" s="174" t="s">
        <v>42</v>
      </c>
      <c r="D27" s="184">
        <v>16940</v>
      </c>
      <c r="E27" s="174">
        <v>2370</v>
      </c>
      <c r="F27" s="174" t="s">
        <v>42</v>
      </c>
      <c r="G27" s="174">
        <v>36429</v>
      </c>
    </row>
    <row r="28" spans="1:7" ht="12.75">
      <c r="A28" s="6" t="s">
        <v>182</v>
      </c>
      <c r="B28" s="184">
        <v>133</v>
      </c>
      <c r="C28" s="184">
        <v>6486</v>
      </c>
      <c r="D28" s="184">
        <v>3027</v>
      </c>
      <c r="E28" s="219" t="s">
        <v>42</v>
      </c>
      <c r="F28" s="219">
        <v>2778</v>
      </c>
      <c r="G28" s="219">
        <v>58</v>
      </c>
    </row>
    <row r="29" spans="1:7" ht="12.75">
      <c r="A29" s="6" t="s">
        <v>183</v>
      </c>
      <c r="B29" s="184">
        <v>1962</v>
      </c>
      <c r="C29" s="174" t="s">
        <v>42</v>
      </c>
      <c r="D29" s="184">
        <v>33934</v>
      </c>
      <c r="E29" s="219">
        <v>981</v>
      </c>
      <c r="F29" s="174" t="s">
        <v>42</v>
      </c>
      <c r="G29" s="219">
        <v>16967</v>
      </c>
    </row>
    <row r="30" spans="1:7" s="225" customFormat="1" ht="12.75">
      <c r="A30" s="220" t="s">
        <v>275</v>
      </c>
      <c r="B30" s="223">
        <v>3093</v>
      </c>
      <c r="C30" s="223">
        <v>6486</v>
      </c>
      <c r="D30" s="223">
        <v>53901</v>
      </c>
      <c r="E30" s="221">
        <v>3351</v>
      </c>
      <c r="F30" s="221">
        <v>2778</v>
      </c>
      <c r="G30" s="221">
        <v>53454</v>
      </c>
    </row>
    <row r="31" spans="1:7" ht="12.75">
      <c r="A31" s="6"/>
      <c r="B31" s="174"/>
      <c r="C31" s="174"/>
      <c r="D31" s="174"/>
      <c r="E31" s="174"/>
      <c r="F31" s="174"/>
      <c r="G31" s="174"/>
    </row>
    <row r="32" spans="1:7" ht="12.75">
      <c r="A32" s="6" t="s">
        <v>184</v>
      </c>
      <c r="B32" s="184">
        <v>77</v>
      </c>
      <c r="C32" s="184">
        <v>670</v>
      </c>
      <c r="D32" s="184">
        <v>1080</v>
      </c>
      <c r="E32" s="226">
        <v>100</v>
      </c>
      <c r="F32" s="226">
        <v>7350</v>
      </c>
      <c r="G32" s="226">
        <v>1273</v>
      </c>
    </row>
    <row r="33" spans="1:7" ht="12.75">
      <c r="A33" s="6" t="s">
        <v>185</v>
      </c>
      <c r="B33" s="174" t="s">
        <v>42</v>
      </c>
      <c r="C33" s="174" t="s">
        <v>42</v>
      </c>
      <c r="D33" s="174" t="s">
        <v>42</v>
      </c>
      <c r="E33" s="226">
        <v>632</v>
      </c>
      <c r="F33" s="174" t="s">
        <v>42</v>
      </c>
      <c r="G33" s="226">
        <v>16616</v>
      </c>
    </row>
    <row r="34" spans="1:7" ht="12.75">
      <c r="A34" s="6" t="s">
        <v>186</v>
      </c>
      <c r="B34" s="184">
        <v>4420</v>
      </c>
      <c r="C34" s="184">
        <v>1125</v>
      </c>
      <c r="D34" s="184">
        <v>82000</v>
      </c>
      <c r="E34" s="226">
        <v>8550</v>
      </c>
      <c r="F34" s="226">
        <v>2551</v>
      </c>
      <c r="G34" s="226">
        <v>131587</v>
      </c>
    </row>
    <row r="35" spans="1:7" ht="12.75">
      <c r="A35" s="6" t="s">
        <v>187</v>
      </c>
      <c r="B35" s="184">
        <v>60</v>
      </c>
      <c r="C35" s="184">
        <v>3100</v>
      </c>
      <c r="D35" s="184">
        <v>756</v>
      </c>
      <c r="E35" s="226">
        <v>5</v>
      </c>
      <c r="F35" s="226">
        <v>6850</v>
      </c>
      <c r="G35" s="226">
        <v>63</v>
      </c>
    </row>
    <row r="36" spans="1:7" ht="12.75">
      <c r="A36" s="220" t="s">
        <v>188</v>
      </c>
      <c r="B36" s="223">
        <v>4557</v>
      </c>
      <c r="C36" s="223">
        <v>4895</v>
      </c>
      <c r="D36" s="223">
        <v>83836</v>
      </c>
      <c r="E36" s="221">
        <v>9287</v>
      </c>
      <c r="F36" s="221">
        <v>16751</v>
      </c>
      <c r="G36" s="221">
        <v>149539</v>
      </c>
    </row>
    <row r="37" spans="1:7" ht="12.75">
      <c r="A37" s="220"/>
      <c r="B37" s="221"/>
      <c r="C37" s="221"/>
      <c r="D37" s="221"/>
      <c r="E37" s="221"/>
      <c r="F37" s="221"/>
      <c r="G37" s="221"/>
    </row>
    <row r="38" spans="1:7" ht="12.75">
      <c r="A38" s="220" t="s">
        <v>189</v>
      </c>
      <c r="B38" s="223">
        <v>49</v>
      </c>
      <c r="C38" s="223">
        <v>6563</v>
      </c>
      <c r="D38" s="223">
        <v>295</v>
      </c>
      <c r="E38" s="222">
        <v>1</v>
      </c>
      <c r="F38" s="222">
        <v>7874</v>
      </c>
      <c r="G38" s="222">
        <v>355</v>
      </c>
    </row>
    <row r="39" spans="1:7" ht="12.75">
      <c r="A39" s="6"/>
      <c r="B39" s="174"/>
      <c r="C39" s="174"/>
      <c r="D39" s="174"/>
      <c r="E39" s="174"/>
      <c r="F39" s="174"/>
      <c r="G39" s="174"/>
    </row>
    <row r="40" spans="1:7" ht="12.75">
      <c r="A40" s="6" t="s">
        <v>190</v>
      </c>
      <c r="B40" s="174" t="s">
        <v>42</v>
      </c>
      <c r="C40" s="174" t="s">
        <v>42</v>
      </c>
      <c r="D40" s="174" t="s">
        <v>42</v>
      </c>
      <c r="E40" s="219">
        <v>13</v>
      </c>
      <c r="F40" s="184">
        <v>4678</v>
      </c>
      <c r="G40" s="219">
        <v>119</v>
      </c>
    </row>
    <row r="41" spans="1:7" ht="12.75">
      <c r="A41" s="6" t="s">
        <v>191</v>
      </c>
      <c r="B41" s="184">
        <v>9</v>
      </c>
      <c r="C41" s="184">
        <v>2930</v>
      </c>
      <c r="D41" s="184">
        <v>61</v>
      </c>
      <c r="E41" s="219">
        <v>23</v>
      </c>
      <c r="F41" s="219">
        <v>31259</v>
      </c>
      <c r="G41" s="219">
        <v>298</v>
      </c>
    </row>
    <row r="42" spans="1:7" ht="12.75">
      <c r="A42" s="6" t="s">
        <v>192</v>
      </c>
      <c r="B42" s="184">
        <v>20</v>
      </c>
      <c r="C42" s="184">
        <v>3564</v>
      </c>
      <c r="D42" s="184">
        <v>425</v>
      </c>
      <c r="E42" s="219">
        <v>212</v>
      </c>
      <c r="F42" s="219">
        <v>67763</v>
      </c>
      <c r="G42" s="219">
        <v>5204</v>
      </c>
    </row>
    <row r="43" spans="1:7" ht="12.75">
      <c r="A43" s="6" t="s">
        <v>193</v>
      </c>
      <c r="B43" s="184">
        <v>6</v>
      </c>
      <c r="C43" s="184">
        <v>160</v>
      </c>
      <c r="D43" s="184">
        <v>88</v>
      </c>
      <c r="E43" s="219">
        <v>5</v>
      </c>
      <c r="F43" s="219">
        <v>6327</v>
      </c>
      <c r="G43" s="219">
        <v>174</v>
      </c>
    </row>
    <row r="44" spans="1:7" ht="12.75">
      <c r="A44" s="6" t="s">
        <v>194</v>
      </c>
      <c r="B44" s="184">
        <v>5</v>
      </c>
      <c r="C44" s="184">
        <v>1500</v>
      </c>
      <c r="D44" s="184">
        <v>43</v>
      </c>
      <c r="E44" s="219">
        <v>5</v>
      </c>
      <c r="F44" s="219">
        <v>5000</v>
      </c>
      <c r="G44" s="219">
        <v>60</v>
      </c>
    </row>
    <row r="45" spans="1:7" ht="12.75">
      <c r="A45" s="6" t="s">
        <v>195</v>
      </c>
      <c r="B45" s="174" t="s">
        <v>42</v>
      </c>
      <c r="C45" s="174" t="s">
        <v>42</v>
      </c>
      <c r="D45" s="174" t="s">
        <v>42</v>
      </c>
      <c r="E45" s="184">
        <v>13</v>
      </c>
      <c r="F45" s="184">
        <v>5055</v>
      </c>
      <c r="G45" s="184">
        <v>83</v>
      </c>
    </row>
    <row r="46" spans="1:7" ht="12.75">
      <c r="A46" s="6" t="s">
        <v>196</v>
      </c>
      <c r="B46" s="184">
        <v>1</v>
      </c>
      <c r="C46" s="184">
        <v>119</v>
      </c>
      <c r="D46" s="184">
        <v>16</v>
      </c>
      <c r="E46" s="219">
        <v>2</v>
      </c>
      <c r="F46" s="219">
        <v>450</v>
      </c>
      <c r="G46" s="219">
        <v>35</v>
      </c>
    </row>
    <row r="47" spans="1:7" ht="12.75">
      <c r="A47" s="6" t="s">
        <v>197</v>
      </c>
      <c r="B47" s="184">
        <v>6</v>
      </c>
      <c r="C47" s="184">
        <v>1000</v>
      </c>
      <c r="D47" s="184">
        <v>48</v>
      </c>
      <c r="E47" s="219">
        <v>6</v>
      </c>
      <c r="F47" s="219">
        <v>427</v>
      </c>
      <c r="G47" s="219">
        <v>38</v>
      </c>
    </row>
    <row r="48" spans="1:7" ht="12.75">
      <c r="A48" s="6" t="s">
        <v>198</v>
      </c>
      <c r="B48" s="184">
        <v>12</v>
      </c>
      <c r="C48" s="174" t="s">
        <v>42</v>
      </c>
      <c r="D48" s="184">
        <v>105</v>
      </c>
      <c r="E48" s="219">
        <v>22</v>
      </c>
      <c r="F48" s="219" t="s">
        <v>42</v>
      </c>
      <c r="G48" s="219">
        <v>139</v>
      </c>
    </row>
    <row r="49" spans="1:7" ht="12.75">
      <c r="A49" s="220" t="s">
        <v>276</v>
      </c>
      <c r="B49" s="223">
        <v>59</v>
      </c>
      <c r="C49" s="223">
        <v>9273</v>
      </c>
      <c r="D49" s="223">
        <v>786</v>
      </c>
      <c r="E49" s="221">
        <v>301</v>
      </c>
      <c r="F49" s="221">
        <v>120959</v>
      </c>
      <c r="G49" s="221">
        <v>6150</v>
      </c>
    </row>
    <row r="50" spans="1:7" ht="12.75">
      <c r="A50" s="220"/>
      <c r="B50" s="221"/>
      <c r="C50" s="221"/>
      <c r="D50" s="221"/>
      <c r="E50" s="221"/>
      <c r="F50" s="221"/>
      <c r="G50" s="221"/>
    </row>
    <row r="51" spans="1:7" ht="12.75">
      <c r="A51" s="220" t="s">
        <v>199</v>
      </c>
      <c r="B51" s="223">
        <v>9</v>
      </c>
      <c r="C51" s="223">
        <v>4610</v>
      </c>
      <c r="D51" s="223">
        <v>195</v>
      </c>
      <c r="E51" s="222" t="s">
        <v>42</v>
      </c>
      <c r="F51" s="221" t="s">
        <v>42</v>
      </c>
      <c r="G51" s="221" t="s">
        <v>42</v>
      </c>
    </row>
    <row r="52" spans="1:7" ht="12.75">
      <c r="A52" s="6"/>
      <c r="B52" s="174"/>
      <c r="C52" s="174"/>
      <c r="D52" s="174"/>
      <c r="E52" s="174"/>
      <c r="F52" s="174"/>
      <c r="G52" s="174"/>
    </row>
    <row r="53" spans="1:7" ht="12.75">
      <c r="A53" s="6" t="s">
        <v>200</v>
      </c>
      <c r="B53" s="184">
        <v>85</v>
      </c>
      <c r="C53" s="174" t="s">
        <v>42</v>
      </c>
      <c r="D53" s="184">
        <v>1785</v>
      </c>
      <c r="E53" s="219">
        <v>105</v>
      </c>
      <c r="F53" s="184">
        <v>11666</v>
      </c>
      <c r="G53" s="219">
        <v>2438</v>
      </c>
    </row>
    <row r="54" spans="1:7" ht="12.75">
      <c r="A54" s="6" t="s">
        <v>201</v>
      </c>
      <c r="B54" s="184">
        <v>10</v>
      </c>
      <c r="C54" s="184">
        <v>2439</v>
      </c>
      <c r="D54" s="184">
        <v>106</v>
      </c>
      <c r="E54" s="174" t="s">
        <v>42</v>
      </c>
      <c r="F54" s="184">
        <v>1000</v>
      </c>
      <c r="G54" s="184">
        <v>4</v>
      </c>
    </row>
    <row r="55" spans="1:7" ht="12.75">
      <c r="A55" s="6" t="s">
        <v>202</v>
      </c>
      <c r="B55" s="174" t="s">
        <v>42</v>
      </c>
      <c r="C55" s="174" t="s">
        <v>42</v>
      </c>
      <c r="D55" s="174" t="s">
        <v>42</v>
      </c>
      <c r="E55" s="219">
        <v>13</v>
      </c>
      <c r="F55" s="184">
        <v>13813</v>
      </c>
      <c r="G55" s="219">
        <v>229</v>
      </c>
    </row>
    <row r="56" spans="1:7" ht="12.75">
      <c r="A56" s="6" t="s">
        <v>203</v>
      </c>
      <c r="B56" s="174" t="s">
        <v>42</v>
      </c>
      <c r="C56" s="174" t="s">
        <v>42</v>
      </c>
      <c r="D56" s="174" t="s">
        <v>42</v>
      </c>
      <c r="E56" s="219">
        <v>3</v>
      </c>
      <c r="F56" s="219">
        <v>750</v>
      </c>
      <c r="G56" s="219">
        <v>20</v>
      </c>
    </row>
    <row r="57" spans="1:7" ht="12.75">
      <c r="A57" s="6" t="s">
        <v>204</v>
      </c>
      <c r="B57" s="184">
        <v>18</v>
      </c>
      <c r="C57" s="184">
        <v>9971</v>
      </c>
      <c r="D57" s="184">
        <v>504</v>
      </c>
      <c r="E57" s="219" t="s">
        <v>42</v>
      </c>
      <c r="F57" s="219" t="s">
        <v>42</v>
      </c>
      <c r="G57" s="219" t="s">
        <v>42</v>
      </c>
    </row>
    <row r="58" spans="1:7" s="225" customFormat="1" ht="12.75">
      <c r="A58" s="220" t="s">
        <v>205</v>
      </c>
      <c r="B58" s="223">
        <v>113</v>
      </c>
      <c r="C58" s="223">
        <v>12410</v>
      </c>
      <c r="D58" s="223">
        <v>2395</v>
      </c>
      <c r="E58" s="221">
        <v>121</v>
      </c>
      <c r="F58" s="221">
        <v>27229</v>
      </c>
      <c r="G58" s="221">
        <v>2691</v>
      </c>
    </row>
    <row r="59" spans="1:7" ht="12.75">
      <c r="A59" s="6"/>
      <c r="B59" s="174"/>
      <c r="C59" s="174"/>
      <c r="D59" s="174"/>
      <c r="E59" s="174"/>
      <c r="F59" s="174"/>
      <c r="G59" s="174"/>
    </row>
    <row r="60" spans="1:7" ht="12.75">
      <c r="A60" s="6" t="s">
        <v>206</v>
      </c>
      <c r="B60" s="184">
        <v>107</v>
      </c>
      <c r="C60" s="184">
        <v>2600</v>
      </c>
      <c r="D60" s="184">
        <v>1279</v>
      </c>
      <c r="E60" s="219">
        <v>192</v>
      </c>
      <c r="F60" s="226">
        <v>7500</v>
      </c>
      <c r="G60" s="219">
        <v>2122</v>
      </c>
    </row>
    <row r="61" spans="1:7" ht="12.75">
      <c r="A61" s="6" t="s">
        <v>207</v>
      </c>
      <c r="B61" s="184">
        <v>149</v>
      </c>
      <c r="C61" s="184">
        <v>320</v>
      </c>
      <c r="D61" s="184">
        <v>1491</v>
      </c>
      <c r="E61" s="219">
        <v>80</v>
      </c>
      <c r="F61" s="226">
        <v>173</v>
      </c>
      <c r="G61" s="219">
        <v>637</v>
      </c>
    </row>
    <row r="62" spans="1:7" ht="12.75">
      <c r="A62" s="6" t="s">
        <v>208</v>
      </c>
      <c r="B62" s="184">
        <v>140</v>
      </c>
      <c r="C62" s="184">
        <v>5200</v>
      </c>
      <c r="D62" s="184">
        <v>1538</v>
      </c>
      <c r="E62" s="219">
        <v>142</v>
      </c>
      <c r="F62" s="226">
        <v>2860</v>
      </c>
      <c r="G62" s="219">
        <v>1005</v>
      </c>
    </row>
    <row r="63" spans="1:7" ht="12.75">
      <c r="A63" s="220" t="s">
        <v>209</v>
      </c>
      <c r="B63" s="223">
        <v>396</v>
      </c>
      <c r="C63" s="223">
        <v>8120</v>
      </c>
      <c r="D63" s="223">
        <v>4308</v>
      </c>
      <c r="E63" s="221">
        <v>414</v>
      </c>
      <c r="F63" s="221">
        <v>10533</v>
      </c>
      <c r="G63" s="221">
        <v>3764</v>
      </c>
    </row>
    <row r="64" spans="1:7" ht="12.75">
      <c r="A64" s="220"/>
      <c r="B64" s="221"/>
      <c r="C64" s="221"/>
      <c r="D64" s="221"/>
      <c r="E64" s="221"/>
      <c r="F64" s="221"/>
      <c r="G64" s="221"/>
    </row>
    <row r="65" spans="1:7" ht="12.75">
      <c r="A65" s="220" t="s">
        <v>210</v>
      </c>
      <c r="B65" s="223">
        <v>303</v>
      </c>
      <c r="C65" s="223">
        <v>610</v>
      </c>
      <c r="D65" s="223">
        <v>6314</v>
      </c>
      <c r="E65" s="222">
        <v>246</v>
      </c>
      <c r="F65" s="223">
        <v>203</v>
      </c>
      <c r="G65" s="222">
        <v>1038</v>
      </c>
    </row>
    <row r="66" spans="1:7" ht="12.75">
      <c r="A66" s="6"/>
      <c r="B66" s="174"/>
      <c r="C66" s="174"/>
      <c r="D66" s="174"/>
      <c r="E66" s="174"/>
      <c r="F66" s="174"/>
      <c r="G66" s="174"/>
    </row>
    <row r="67" spans="1:7" ht="12.75">
      <c r="A67" s="6" t="s">
        <v>211</v>
      </c>
      <c r="B67" s="174" t="s">
        <v>42</v>
      </c>
      <c r="C67" s="174" t="s">
        <v>42</v>
      </c>
      <c r="D67" s="174" t="s">
        <v>42</v>
      </c>
      <c r="E67" s="219">
        <v>1300</v>
      </c>
      <c r="F67" s="219">
        <v>5000</v>
      </c>
      <c r="G67" s="219">
        <v>32540</v>
      </c>
    </row>
    <row r="68" spans="1:7" ht="12.75">
      <c r="A68" s="6" t="s">
        <v>212</v>
      </c>
      <c r="B68" s="174" t="s">
        <v>42</v>
      </c>
      <c r="C68" s="174" t="s">
        <v>42</v>
      </c>
      <c r="D68" s="174" t="s">
        <v>42</v>
      </c>
      <c r="E68" s="184">
        <v>200</v>
      </c>
      <c r="F68" s="184">
        <v>3000</v>
      </c>
      <c r="G68" s="184">
        <v>5030</v>
      </c>
    </row>
    <row r="69" spans="1:7" s="225" customFormat="1" ht="12.75">
      <c r="A69" s="220" t="s">
        <v>213</v>
      </c>
      <c r="B69" s="221" t="s">
        <v>42</v>
      </c>
      <c r="C69" s="221" t="s">
        <v>42</v>
      </c>
      <c r="D69" s="221" t="s">
        <v>42</v>
      </c>
      <c r="E69" s="221">
        <v>1500</v>
      </c>
      <c r="F69" s="221">
        <v>8000</v>
      </c>
      <c r="G69" s="221">
        <v>37570</v>
      </c>
    </row>
    <row r="70" spans="1:7" ht="12.75">
      <c r="A70" s="6"/>
      <c r="B70" s="174"/>
      <c r="C70" s="174"/>
      <c r="D70" s="174"/>
      <c r="E70" s="174"/>
      <c r="F70" s="174"/>
      <c r="G70" s="174"/>
    </row>
    <row r="71" spans="1:7" ht="12.75">
      <c r="A71" s="6" t="s">
        <v>214</v>
      </c>
      <c r="B71" s="184">
        <v>10</v>
      </c>
      <c r="C71" s="174" t="s">
        <v>42</v>
      </c>
      <c r="D71" s="184">
        <v>134</v>
      </c>
      <c r="E71" s="174">
        <v>21</v>
      </c>
      <c r="F71" s="174" t="s">
        <v>42</v>
      </c>
      <c r="G71" s="174">
        <v>221</v>
      </c>
    </row>
    <row r="72" spans="1:7" ht="12.75">
      <c r="A72" s="6" t="s">
        <v>215</v>
      </c>
      <c r="B72" s="174" t="s">
        <v>42</v>
      </c>
      <c r="C72" s="174" t="s">
        <v>42</v>
      </c>
      <c r="D72" s="174" t="s">
        <v>42</v>
      </c>
      <c r="E72" s="219">
        <v>18</v>
      </c>
      <c r="F72" s="174" t="s">
        <v>42</v>
      </c>
      <c r="G72" s="219">
        <v>72</v>
      </c>
    </row>
    <row r="73" spans="1:7" ht="12.75">
      <c r="A73" s="6" t="s">
        <v>216</v>
      </c>
      <c r="B73" s="184">
        <v>8</v>
      </c>
      <c r="C73" s="184">
        <v>1382</v>
      </c>
      <c r="D73" s="184">
        <v>76</v>
      </c>
      <c r="E73" s="219">
        <v>23</v>
      </c>
      <c r="F73" s="219">
        <v>4145</v>
      </c>
      <c r="G73" s="219">
        <v>320</v>
      </c>
    </row>
    <row r="74" spans="1:7" ht="12.75">
      <c r="A74" s="6" t="s">
        <v>217</v>
      </c>
      <c r="B74" s="174" t="s">
        <v>42</v>
      </c>
      <c r="C74" s="174" t="s">
        <v>42</v>
      </c>
      <c r="D74" s="174" t="s">
        <v>42</v>
      </c>
      <c r="E74" s="219">
        <v>220</v>
      </c>
      <c r="F74" s="184">
        <v>30000</v>
      </c>
      <c r="G74" s="219">
        <v>7322</v>
      </c>
    </row>
    <row r="75" spans="1:7" ht="12.75">
      <c r="A75" s="6" t="s">
        <v>218</v>
      </c>
      <c r="B75" s="184">
        <v>4</v>
      </c>
      <c r="C75" s="184">
        <v>457</v>
      </c>
      <c r="D75" s="184">
        <v>28</v>
      </c>
      <c r="E75" s="219">
        <v>25</v>
      </c>
      <c r="F75" s="184">
        <v>2853</v>
      </c>
      <c r="G75" s="219">
        <v>165</v>
      </c>
    </row>
    <row r="76" spans="1:7" ht="12.75">
      <c r="A76" s="6" t="s">
        <v>219</v>
      </c>
      <c r="B76" s="184">
        <v>4</v>
      </c>
      <c r="C76" s="184">
        <v>650</v>
      </c>
      <c r="D76" s="184">
        <v>61</v>
      </c>
      <c r="E76" s="219">
        <v>12</v>
      </c>
      <c r="F76" s="219">
        <v>20761</v>
      </c>
      <c r="G76" s="219">
        <v>183</v>
      </c>
    </row>
    <row r="77" spans="1:7" ht="12.75">
      <c r="A77" s="6" t="s">
        <v>220</v>
      </c>
      <c r="B77" s="184">
        <v>35</v>
      </c>
      <c r="C77" s="174" t="s">
        <v>42</v>
      </c>
      <c r="D77" s="184">
        <v>315</v>
      </c>
      <c r="E77" s="184">
        <v>206</v>
      </c>
      <c r="F77" s="174" t="s">
        <v>42</v>
      </c>
      <c r="G77" s="184">
        <v>1854</v>
      </c>
    </row>
    <row r="78" spans="1:7" ht="12.75">
      <c r="A78" s="6" t="s">
        <v>221</v>
      </c>
      <c r="B78" s="174" t="s">
        <v>42</v>
      </c>
      <c r="C78" s="174" t="s">
        <v>42</v>
      </c>
      <c r="D78" s="174" t="s">
        <v>42</v>
      </c>
      <c r="E78" s="184">
        <v>54</v>
      </c>
      <c r="F78" s="174" t="s">
        <v>42</v>
      </c>
      <c r="G78" s="184">
        <v>509</v>
      </c>
    </row>
    <row r="79" spans="1:7" s="225" customFormat="1" ht="12.75">
      <c r="A79" s="220" t="s">
        <v>277</v>
      </c>
      <c r="B79" s="223">
        <v>61</v>
      </c>
      <c r="C79" s="223">
        <v>2489</v>
      </c>
      <c r="D79" s="223">
        <v>614</v>
      </c>
      <c r="E79" s="221">
        <v>579</v>
      </c>
      <c r="F79" s="221">
        <v>57759</v>
      </c>
      <c r="G79" s="221">
        <v>10646</v>
      </c>
    </row>
    <row r="80" spans="1:7" ht="12.75">
      <c r="A80" s="6"/>
      <c r="B80" s="174"/>
      <c r="C80" s="174"/>
      <c r="D80" s="174"/>
      <c r="E80" s="174"/>
      <c r="F80" s="174"/>
      <c r="G80" s="174"/>
    </row>
    <row r="81" spans="1:7" ht="12.75">
      <c r="A81" s="6" t="s">
        <v>222</v>
      </c>
      <c r="B81" s="184">
        <v>20</v>
      </c>
      <c r="C81" s="174" t="s">
        <v>42</v>
      </c>
      <c r="D81" s="184">
        <v>132</v>
      </c>
      <c r="E81" s="184">
        <v>45</v>
      </c>
      <c r="F81" s="184">
        <v>12705</v>
      </c>
      <c r="G81" s="184">
        <v>486</v>
      </c>
    </row>
    <row r="82" spans="1:7" ht="12.75">
      <c r="A82" s="6" t="s">
        <v>223</v>
      </c>
      <c r="B82" s="174" t="s">
        <v>42</v>
      </c>
      <c r="C82" s="174" t="s">
        <v>42</v>
      </c>
      <c r="D82" s="174" t="s">
        <v>42</v>
      </c>
      <c r="E82" s="184">
        <v>24</v>
      </c>
      <c r="F82" s="184">
        <v>25805</v>
      </c>
      <c r="G82" s="184">
        <v>289</v>
      </c>
    </row>
    <row r="83" spans="1:7" s="225" customFormat="1" ht="12.75">
      <c r="A83" s="220" t="s">
        <v>224</v>
      </c>
      <c r="B83" s="223">
        <v>20</v>
      </c>
      <c r="C83" s="221" t="s">
        <v>42</v>
      </c>
      <c r="D83" s="223">
        <v>132</v>
      </c>
      <c r="E83" s="223">
        <v>69</v>
      </c>
      <c r="F83" s="223">
        <v>38510</v>
      </c>
      <c r="G83" s="223">
        <v>775</v>
      </c>
    </row>
    <row r="84" spans="1:7" ht="12.75">
      <c r="A84" s="6"/>
      <c r="B84" s="174"/>
      <c r="C84" s="174"/>
      <c r="D84" s="174"/>
      <c r="E84" s="174"/>
      <c r="F84" s="174"/>
      <c r="G84" s="174"/>
    </row>
    <row r="85" spans="1:7" ht="13.5" thickBot="1">
      <c r="A85" s="227" t="s">
        <v>225</v>
      </c>
      <c r="B85" s="187">
        <v>9314</v>
      </c>
      <c r="C85" s="187">
        <v>71256</v>
      </c>
      <c r="D85" s="187">
        <v>165357</v>
      </c>
      <c r="E85" s="187">
        <f>SUM(E12:E16,E21:E25,E30,E36:E38,E49:E51,E58,E63:E65,E69,E79,E83)</f>
        <v>18696</v>
      </c>
      <c r="F85" s="187">
        <f>SUM(F12:F16,F21:F25,F30,F36:F38,F49:F51,F58,F63:F65,F69,F79,F83)</f>
        <v>876346</v>
      </c>
      <c r="G85" s="187">
        <f>SUM(G12:G16,G21:G25,G30,G36:G38,G49:G51,G58,G63:G65,G69,G79,G83)</f>
        <v>331529</v>
      </c>
    </row>
    <row r="87" spans="2:3" ht="12.75">
      <c r="B87" s="229"/>
      <c r="C87" s="229"/>
    </row>
  </sheetData>
  <mergeCells count="3">
    <mergeCell ref="B5:D5"/>
    <mergeCell ref="E5:G5"/>
    <mergeCell ref="A1:G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H83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4.57421875" style="83" customWidth="1"/>
    <col min="2" max="6" width="12.7109375" style="83" customWidth="1"/>
    <col min="7" max="7" width="12.7109375" style="156" customWidth="1"/>
    <col min="8" max="16384" width="11.421875" style="83" customWidth="1"/>
  </cols>
  <sheetData>
    <row r="1" spans="1:8" s="142" customFormat="1" ht="18">
      <c r="A1" s="313" t="s">
        <v>306</v>
      </c>
      <c r="B1" s="313"/>
      <c r="C1" s="313"/>
      <c r="D1" s="313"/>
      <c r="E1" s="313"/>
      <c r="F1" s="313"/>
      <c r="G1" s="313"/>
      <c r="H1" s="141"/>
    </row>
    <row r="3" spans="1:7" s="143" customFormat="1" ht="15">
      <c r="A3" s="314" t="s">
        <v>272</v>
      </c>
      <c r="B3" s="314"/>
      <c r="C3" s="314"/>
      <c r="D3" s="314"/>
      <c r="E3" s="314"/>
      <c r="F3" s="314"/>
      <c r="G3" s="314"/>
    </row>
    <row r="4" s="143" customFormat="1" ht="14.25">
      <c r="G4" s="155"/>
    </row>
    <row r="5" spans="1:7" ht="12.75">
      <c r="A5" s="315" t="s">
        <v>54</v>
      </c>
      <c r="B5" s="317" t="s">
        <v>20</v>
      </c>
      <c r="C5" s="317"/>
      <c r="D5" s="317"/>
      <c r="E5" s="317" t="s">
        <v>21</v>
      </c>
      <c r="F5" s="317"/>
      <c r="G5" s="318"/>
    </row>
    <row r="6" spans="1:7" ht="13.5" thickBot="1">
      <c r="A6" s="320"/>
      <c r="B6" s="144">
        <v>2000</v>
      </c>
      <c r="C6" s="144">
        <v>2001</v>
      </c>
      <c r="D6" s="144">
        <v>2002</v>
      </c>
      <c r="E6" s="145">
        <v>2000</v>
      </c>
      <c r="F6" s="145">
        <v>2001</v>
      </c>
      <c r="G6" s="145">
        <v>2002</v>
      </c>
    </row>
    <row r="7" spans="1:7" ht="12.75">
      <c r="A7" s="158" t="s">
        <v>55</v>
      </c>
      <c r="B7" s="159">
        <v>29095.942</v>
      </c>
      <c r="C7" s="159">
        <v>44249.058</v>
      </c>
      <c r="D7" s="159">
        <v>25416.282</v>
      </c>
      <c r="E7" s="159">
        <v>105948.658</v>
      </c>
      <c r="F7" s="159">
        <v>175030.558</v>
      </c>
      <c r="G7" s="160">
        <v>145545.927</v>
      </c>
    </row>
    <row r="8" spans="1:7" ht="12.75">
      <c r="A8" s="150"/>
      <c r="B8" s="151"/>
      <c r="C8" s="151"/>
      <c r="D8" s="151"/>
      <c r="E8" s="151"/>
      <c r="F8" s="151"/>
      <c r="G8" s="157"/>
    </row>
    <row r="9" spans="1:7" ht="12.75">
      <c r="A9" s="268" t="s">
        <v>278</v>
      </c>
      <c r="B9" s="119"/>
      <c r="C9" s="119"/>
      <c r="D9" s="119"/>
      <c r="E9" s="119"/>
      <c r="F9" s="119"/>
      <c r="G9" s="121"/>
    </row>
    <row r="10" spans="1:7" ht="12.75">
      <c r="A10" s="146" t="s">
        <v>56</v>
      </c>
      <c r="B10" s="147">
        <f aca="true" t="shared" si="0" ref="B10:G10">SUM(B11:B23)</f>
        <v>22466.816000000003</v>
      </c>
      <c r="C10" s="147">
        <f t="shared" si="0"/>
        <v>36437.645</v>
      </c>
      <c r="D10" s="147">
        <f t="shared" si="0"/>
        <v>16296.258999999998</v>
      </c>
      <c r="E10" s="147">
        <f t="shared" si="0"/>
        <v>93430.44300000001</v>
      </c>
      <c r="F10" s="147">
        <f t="shared" si="0"/>
        <v>158518.00799999997</v>
      </c>
      <c r="G10" s="148">
        <f t="shared" si="0"/>
        <v>131148.387</v>
      </c>
    </row>
    <row r="11" spans="1:7" ht="12.75">
      <c r="A11" s="150" t="s">
        <v>57</v>
      </c>
      <c r="B11" s="119">
        <v>2274.917</v>
      </c>
      <c r="C11" s="119">
        <v>3257.547</v>
      </c>
      <c r="D11" s="88">
        <v>2156.549</v>
      </c>
      <c r="E11" s="119">
        <v>14216.999</v>
      </c>
      <c r="F11" s="119">
        <v>26417.199</v>
      </c>
      <c r="G11" s="90">
        <v>18120.351</v>
      </c>
    </row>
    <row r="12" spans="1:7" ht="12.75">
      <c r="A12" s="150" t="s">
        <v>58</v>
      </c>
      <c r="B12" s="119" t="s">
        <v>42</v>
      </c>
      <c r="C12" s="119" t="s">
        <v>42</v>
      </c>
      <c r="D12" s="119" t="s">
        <v>42</v>
      </c>
      <c r="E12" s="119">
        <v>860.379</v>
      </c>
      <c r="F12" s="119">
        <v>1929.764</v>
      </c>
      <c r="G12" s="90">
        <v>1459.128</v>
      </c>
    </row>
    <row r="13" spans="1:7" ht="12.75">
      <c r="A13" s="150" t="s">
        <v>59</v>
      </c>
      <c r="B13" s="119">
        <v>10821.795</v>
      </c>
      <c r="C13" s="119">
        <v>21231.301</v>
      </c>
      <c r="D13" s="88">
        <v>7503.38</v>
      </c>
      <c r="E13" s="119">
        <v>2980.629</v>
      </c>
      <c r="F13" s="119">
        <v>9805.285</v>
      </c>
      <c r="G13" s="90">
        <v>3821.026</v>
      </c>
    </row>
    <row r="14" spans="1:7" ht="12.75">
      <c r="A14" s="150" t="s">
        <v>60</v>
      </c>
      <c r="B14" s="119" t="s">
        <v>42</v>
      </c>
      <c r="C14" s="119" t="s">
        <v>42</v>
      </c>
      <c r="D14" s="119" t="s">
        <v>42</v>
      </c>
      <c r="E14" s="119">
        <v>433.203</v>
      </c>
      <c r="F14" s="119">
        <v>1125.882</v>
      </c>
      <c r="G14" s="90">
        <v>1201.296</v>
      </c>
    </row>
    <row r="15" spans="1:7" ht="12.75">
      <c r="A15" s="150" t="s">
        <v>61</v>
      </c>
      <c r="B15" s="119" t="s">
        <v>42</v>
      </c>
      <c r="C15" s="119" t="s">
        <v>42</v>
      </c>
      <c r="D15" s="119" t="s">
        <v>42</v>
      </c>
      <c r="E15" s="119">
        <v>43.813</v>
      </c>
      <c r="F15" s="119">
        <v>93.51</v>
      </c>
      <c r="G15" s="90">
        <v>87.159</v>
      </c>
    </row>
    <row r="16" spans="1:7" ht="12.75">
      <c r="A16" s="150" t="s">
        <v>62</v>
      </c>
      <c r="B16" s="119">
        <v>2840.177</v>
      </c>
      <c r="C16" s="119">
        <v>2145.361</v>
      </c>
      <c r="D16" s="88">
        <v>2527.812</v>
      </c>
      <c r="E16" s="119">
        <v>13690.351</v>
      </c>
      <c r="F16" s="119">
        <v>17298.059</v>
      </c>
      <c r="G16" s="90">
        <v>15130.815</v>
      </c>
    </row>
    <row r="17" spans="1:7" ht="12.75">
      <c r="A17" s="150" t="s">
        <v>63</v>
      </c>
      <c r="B17" s="119" t="s">
        <v>42</v>
      </c>
      <c r="C17" s="119" t="s">
        <v>42</v>
      </c>
      <c r="D17" s="88">
        <v>111.666</v>
      </c>
      <c r="E17" s="119">
        <v>15277.099</v>
      </c>
      <c r="F17" s="119">
        <v>22955.013</v>
      </c>
      <c r="G17" s="90">
        <v>27241.177</v>
      </c>
    </row>
    <row r="18" spans="1:7" ht="12.75">
      <c r="A18" s="150" t="s">
        <v>64</v>
      </c>
      <c r="B18" s="119" t="s">
        <v>42</v>
      </c>
      <c r="C18" s="119" t="s">
        <v>42</v>
      </c>
      <c r="D18" s="119" t="s">
        <v>42</v>
      </c>
      <c r="E18" s="119">
        <v>29.76</v>
      </c>
      <c r="F18" s="119">
        <v>34.567</v>
      </c>
      <c r="G18" s="90">
        <v>5.535</v>
      </c>
    </row>
    <row r="19" spans="1:7" ht="12.75">
      <c r="A19" s="150" t="s">
        <v>65</v>
      </c>
      <c r="B19" s="119">
        <v>930.592</v>
      </c>
      <c r="C19" s="119">
        <v>2071.302</v>
      </c>
      <c r="D19" s="88">
        <v>665.085</v>
      </c>
      <c r="E19" s="119">
        <v>29175.484</v>
      </c>
      <c r="F19" s="119">
        <v>52133.592</v>
      </c>
      <c r="G19" s="90">
        <v>47047.873</v>
      </c>
    </row>
    <row r="20" spans="1:7" ht="12.75">
      <c r="A20" s="150" t="s">
        <v>66</v>
      </c>
      <c r="B20" s="119">
        <v>4867.911</v>
      </c>
      <c r="C20" s="119">
        <v>7120.99</v>
      </c>
      <c r="D20" s="88">
        <v>2480.093</v>
      </c>
      <c r="E20" s="119">
        <v>2815.386</v>
      </c>
      <c r="F20" s="119">
        <v>7732.682</v>
      </c>
      <c r="G20" s="90">
        <v>4113.034</v>
      </c>
    </row>
    <row r="21" spans="1:7" ht="12.75">
      <c r="A21" s="150" t="s">
        <v>67</v>
      </c>
      <c r="B21" s="119">
        <v>723.988</v>
      </c>
      <c r="C21" s="119">
        <v>610.438</v>
      </c>
      <c r="D21" s="88">
        <v>851.674</v>
      </c>
      <c r="E21" s="119">
        <v>9523.592</v>
      </c>
      <c r="F21" s="119">
        <v>12664.583</v>
      </c>
      <c r="G21" s="90">
        <v>7638.241</v>
      </c>
    </row>
    <row r="22" spans="1:7" ht="12.75">
      <c r="A22" s="150" t="s">
        <v>68</v>
      </c>
      <c r="B22" s="119">
        <v>7.436</v>
      </c>
      <c r="C22" s="119">
        <v>0.706</v>
      </c>
      <c r="D22" s="119" t="s">
        <v>42</v>
      </c>
      <c r="E22" s="119">
        <v>4029.012</v>
      </c>
      <c r="F22" s="119">
        <v>5272.572</v>
      </c>
      <c r="G22" s="90">
        <v>4710.072</v>
      </c>
    </row>
    <row r="23" spans="1:7" ht="12.75">
      <c r="A23" s="150" t="s">
        <v>69</v>
      </c>
      <c r="B23" s="119" t="s">
        <v>42</v>
      </c>
      <c r="C23" s="119" t="s">
        <v>42</v>
      </c>
      <c r="D23" s="119" t="s">
        <v>42</v>
      </c>
      <c r="E23" s="119">
        <v>354.736</v>
      </c>
      <c r="F23" s="119">
        <v>1055.3</v>
      </c>
      <c r="G23" s="90">
        <v>572.68</v>
      </c>
    </row>
    <row r="24" spans="1:7" ht="12.75">
      <c r="A24" s="149"/>
      <c r="B24" s="119"/>
      <c r="C24" s="119"/>
      <c r="D24" s="119"/>
      <c r="E24" s="119"/>
      <c r="F24" s="119"/>
      <c r="G24" s="121"/>
    </row>
    <row r="25" spans="1:7" ht="12.75">
      <c r="A25" s="146" t="s">
        <v>70</v>
      </c>
      <c r="B25" s="119"/>
      <c r="C25" s="119"/>
      <c r="D25" s="119"/>
      <c r="E25" s="119"/>
      <c r="F25" s="119"/>
      <c r="G25" s="121"/>
    </row>
    <row r="26" spans="1:7" ht="12.75">
      <c r="A26" s="150" t="s">
        <v>242</v>
      </c>
      <c r="B26" s="119" t="s">
        <v>42</v>
      </c>
      <c r="C26" s="119" t="s">
        <v>42</v>
      </c>
      <c r="D26" s="119" t="s">
        <v>42</v>
      </c>
      <c r="E26" s="119" t="s">
        <v>42</v>
      </c>
      <c r="F26" s="119" t="s">
        <v>42</v>
      </c>
      <c r="G26" s="90">
        <v>1.8</v>
      </c>
    </row>
    <row r="27" spans="1:7" ht="12.75">
      <c r="A27" s="150" t="s">
        <v>71</v>
      </c>
      <c r="B27" s="119" t="s">
        <v>42</v>
      </c>
      <c r="C27" s="119" t="s">
        <v>42</v>
      </c>
      <c r="D27" s="119" t="s">
        <v>42</v>
      </c>
      <c r="E27" s="119">
        <v>931.781</v>
      </c>
      <c r="F27" s="119">
        <v>1220.884</v>
      </c>
      <c r="G27" s="90">
        <v>1115.91</v>
      </c>
    </row>
    <row r="28" spans="1:7" ht="12.75">
      <c r="A28" s="150" t="s">
        <v>72</v>
      </c>
      <c r="B28" s="119" t="s">
        <v>42</v>
      </c>
      <c r="C28" s="119" t="s">
        <v>42</v>
      </c>
      <c r="D28" s="119" t="s">
        <v>42</v>
      </c>
      <c r="E28" s="119">
        <v>8.738</v>
      </c>
      <c r="F28" s="119">
        <v>140.627</v>
      </c>
      <c r="G28" s="90">
        <v>29.714</v>
      </c>
    </row>
    <row r="29" spans="1:7" ht="12.75">
      <c r="A29" s="150" t="s">
        <v>73</v>
      </c>
      <c r="B29" s="119" t="s">
        <v>42</v>
      </c>
      <c r="C29" s="119" t="s">
        <v>42</v>
      </c>
      <c r="D29" s="119" t="s">
        <v>42</v>
      </c>
      <c r="E29" s="119">
        <v>48.897</v>
      </c>
      <c r="F29" s="119">
        <v>66.462</v>
      </c>
      <c r="G29" s="90">
        <v>32.416</v>
      </c>
    </row>
    <row r="30" spans="1:7" ht="12.75">
      <c r="A30" s="150" t="s">
        <v>74</v>
      </c>
      <c r="B30" s="119" t="s">
        <v>42</v>
      </c>
      <c r="C30" s="119" t="s">
        <v>42</v>
      </c>
      <c r="D30" s="119" t="s">
        <v>42</v>
      </c>
      <c r="E30" s="119">
        <v>387.718</v>
      </c>
      <c r="F30" s="119">
        <v>348.299</v>
      </c>
      <c r="G30" s="90">
        <v>583.365</v>
      </c>
    </row>
    <row r="31" spans="1:7" ht="12.75">
      <c r="A31" s="150" t="s">
        <v>75</v>
      </c>
      <c r="B31" s="119" t="s">
        <v>42</v>
      </c>
      <c r="C31" s="119" t="s">
        <v>42</v>
      </c>
      <c r="D31" s="119" t="s">
        <v>42</v>
      </c>
      <c r="E31" s="119" t="s">
        <v>42</v>
      </c>
      <c r="F31" s="119">
        <v>92.896</v>
      </c>
      <c r="G31" s="90">
        <v>41.735</v>
      </c>
    </row>
    <row r="32" spans="1:7" ht="12.75">
      <c r="A32" s="150" t="s">
        <v>76</v>
      </c>
      <c r="B32" s="119" t="s">
        <v>42</v>
      </c>
      <c r="C32" s="119" t="s">
        <v>42</v>
      </c>
      <c r="D32" s="119" t="s">
        <v>42</v>
      </c>
      <c r="E32" s="119">
        <v>149.642</v>
      </c>
      <c r="F32" s="119">
        <v>132.727</v>
      </c>
      <c r="G32" s="90">
        <v>156.6</v>
      </c>
    </row>
    <row r="33" spans="1:7" ht="12.75">
      <c r="A33" s="150" t="s">
        <v>77</v>
      </c>
      <c r="B33" s="119" t="s">
        <v>42</v>
      </c>
      <c r="C33" s="119" t="s">
        <v>42</v>
      </c>
      <c r="D33" s="119" t="s">
        <v>42</v>
      </c>
      <c r="E33" s="119">
        <v>11.796</v>
      </c>
      <c r="F33" s="119">
        <v>60.359</v>
      </c>
      <c r="G33" s="90">
        <v>51.231</v>
      </c>
    </row>
    <row r="34" spans="1:7" ht="12.75">
      <c r="A34" s="150" t="s">
        <v>78</v>
      </c>
      <c r="B34" s="119" t="s">
        <v>42</v>
      </c>
      <c r="C34" s="119" t="s">
        <v>42</v>
      </c>
      <c r="D34" s="119" t="s">
        <v>42</v>
      </c>
      <c r="E34" s="119">
        <v>321.099</v>
      </c>
      <c r="F34" s="119">
        <v>313.535</v>
      </c>
      <c r="G34" s="90">
        <v>115.052</v>
      </c>
    </row>
    <row r="35" spans="1:7" ht="12.75">
      <c r="A35" s="150" t="s">
        <v>79</v>
      </c>
      <c r="B35" s="119" t="s">
        <v>42</v>
      </c>
      <c r="C35" s="119" t="s">
        <v>42</v>
      </c>
      <c r="D35" s="119" t="s">
        <v>42</v>
      </c>
      <c r="E35" s="119">
        <v>248.527</v>
      </c>
      <c r="F35" s="119">
        <v>718.528</v>
      </c>
      <c r="G35" s="90">
        <v>260.269</v>
      </c>
    </row>
    <row r="36" spans="1:7" ht="12.75">
      <c r="A36" s="150" t="s">
        <v>80</v>
      </c>
      <c r="B36" s="119" t="s">
        <v>42</v>
      </c>
      <c r="C36" s="119" t="s">
        <v>42</v>
      </c>
      <c r="D36" s="119" t="s">
        <v>42</v>
      </c>
      <c r="E36" s="119">
        <v>23.533</v>
      </c>
      <c r="F36" s="119">
        <v>32.2</v>
      </c>
      <c r="G36" s="90">
        <v>14.705</v>
      </c>
    </row>
    <row r="37" spans="1:7" ht="12.75">
      <c r="A37" s="150"/>
      <c r="B37" s="119"/>
      <c r="C37" s="119"/>
      <c r="D37" s="119"/>
      <c r="E37" s="119"/>
      <c r="F37" s="119"/>
      <c r="G37" s="121"/>
    </row>
    <row r="38" spans="1:7" ht="12.75">
      <c r="A38" s="268" t="s">
        <v>279</v>
      </c>
      <c r="B38" s="119"/>
      <c r="C38" s="119"/>
      <c r="D38" s="119"/>
      <c r="E38" s="119"/>
      <c r="F38" s="119"/>
      <c r="G38" s="121"/>
    </row>
    <row r="39" spans="1:7" ht="12.75">
      <c r="A39" s="150" t="s">
        <v>82</v>
      </c>
      <c r="B39" s="119">
        <v>683.324</v>
      </c>
      <c r="C39" s="119">
        <v>2078.206</v>
      </c>
      <c r="D39" s="88">
        <v>2827.479</v>
      </c>
      <c r="E39" s="119">
        <v>106.174</v>
      </c>
      <c r="F39" s="119">
        <v>14.7</v>
      </c>
      <c r="G39" s="121" t="s">
        <v>42</v>
      </c>
    </row>
    <row r="40" spans="1:7" ht="12.75">
      <c r="A40" s="150" t="s">
        <v>83</v>
      </c>
      <c r="B40" s="119" t="s">
        <v>42</v>
      </c>
      <c r="C40" s="119" t="s">
        <v>42</v>
      </c>
      <c r="D40" s="119" t="s">
        <v>42</v>
      </c>
      <c r="E40" s="119">
        <v>17.702</v>
      </c>
      <c r="F40" s="119" t="s">
        <v>42</v>
      </c>
      <c r="G40" s="121" t="s">
        <v>42</v>
      </c>
    </row>
    <row r="41" spans="1:7" ht="12.75">
      <c r="A41" s="150" t="s">
        <v>84</v>
      </c>
      <c r="B41" s="119" t="s">
        <v>42</v>
      </c>
      <c r="C41" s="119">
        <v>2.16</v>
      </c>
      <c r="D41" s="119" t="s">
        <v>42</v>
      </c>
      <c r="E41" s="119">
        <v>1176.292</v>
      </c>
      <c r="F41" s="119">
        <v>241.388</v>
      </c>
      <c r="G41" s="90">
        <v>393.729</v>
      </c>
    </row>
    <row r="42" spans="1:7" ht="12.75">
      <c r="A42" s="150" t="s">
        <v>86</v>
      </c>
      <c r="B42" s="119" t="s">
        <v>42</v>
      </c>
      <c r="C42" s="119">
        <v>63.36</v>
      </c>
      <c r="D42" s="119" t="s">
        <v>42</v>
      </c>
      <c r="E42" s="119" t="s">
        <v>42</v>
      </c>
      <c r="F42" s="119" t="s">
        <v>42</v>
      </c>
      <c r="G42" s="121" t="s">
        <v>42</v>
      </c>
    </row>
    <row r="43" spans="1:7" ht="12.75">
      <c r="A43" s="150" t="s">
        <v>87</v>
      </c>
      <c r="B43" s="119" t="s">
        <v>42</v>
      </c>
      <c r="C43" s="119" t="s">
        <v>42</v>
      </c>
      <c r="D43" s="119" t="s">
        <v>42</v>
      </c>
      <c r="E43" s="119">
        <v>131.13</v>
      </c>
      <c r="F43" s="119">
        <v>53.012</v>
      </c>
      <c r="G43" s="90">
        <v>103.015</v>
      </c>
    </row>
    <row r="44" spans="1:7" ht="12.75">
      <c r="A44" s="150" t="s">
        <v>88</v>
      </c>
      <c r="B44" s="119" t="s">
        <v>42</v>
      </c>
      <c r="C44" s="119" t="s">
        <v>42</v>
      </c>
      <c r="D44" s="119" t="s">
        <v>42</v>
      </c>
      <c r="E44" s="119" t="s">
        <v>42</v>
      </c>
      <c r="F44" s="119" t="s">
        <v>42</v>
      </c>
      <c r="G44" s="121" t="s">
        <v>42</v>
      </c>
    </row>
    <row r="45" spans="1:7" ht="13.5" thickBot="1">
      <c r="A45" s="152" t="s">
        <v>89</v>
      </c>
      <c r="B45" s="125" t="s">
        <v>42</v>
      </c>
      <c r="C45" s="125" t="s">
        <v>42</v>
      </c>
      <c r="D45" s="125" t="s">
        <v>42</v>
      </c>
      <c r="E45" s="125">
        <v>200.572</v>
      </c>
      <c r="F45" s="125">
        <v>226.856</v>
      </c>
      <c r="G45" s="94">
        <v>78.213</v>
      </c>
    </row>
    <row r="46" ht="12.75">
      <c r="A46" s="83" t="s">
        <v>90</v>
      </c>
    </row>
    <row r="47" ht="12.75">
      <c r="A47" s="83" t="s">
        <v>81</v>
      </c>
    </row>
    <row r="48" ht="12.75">
      <c r="A48" s="83" t="s">
        <v>81</v>
      </c>
    </row>
    <row r="49" ht="12.75">
      <c r="A49" s="83" t="s">
        <v>81</v>
      </c>
    </row>
    <row r="51" ht="12.75">
      <c r="A51" s="83" t="s">
        <v>81</v>
      </c>
    </row>
    <row r="52" ht="12.75">
      <c r="A52" s="83" t="s">
        <v>81</v>
      </c>
    </row>
    <row r="53" ht="12.75">
      <c r="A53" s="83" t="s">
        <v>81</v>
      </c>
    </row>
    <row r="54" ht="12.75">
      <c r="A54" s="83" t="s">
        <v>81</v>
      </c>
    </row>
    <row r="55" ht="12.75">
      <c r="A55" s="83" t="s">
        <v>81</v>
      </c>
    </row>
    <row r="56" ht="12.75">
      <c r="A56" s="83" t="s">
        <v>81</v>
      </c>
    </row>
    <row r="57" ht="12.75">
      <c r="A57" s="83" t="s">
        <v>81</v>
      </c>
    </row>
    <row r="58" ht="12.75">
      <c r="A58" s="83" t="s">
        <v>81</v>
      </c>
    </row>
    <row r="59" ht="12.75">
      <c r="A59" s="83" t="s">
        <v>81</v>
      </c>
    </row>
    <row r="60" ht="12.75">
      <c r="A60" s="83" t="s">
        <v>81</v>
      </c>
    </row>
    <row r="61" ht="12.75">
      <c r="A61" s="83" t="s">
        <v>81</v>
      </c>
    </row>
    <row r="62" ht="12.75">
      <c r="A62" s="83" t="s">
        <v>81</v>
      </c>
    </row>
    <row r="63" ht="12.75">
      <c r="A63" s="83" t="s">
        <v>81</v>
      </c>
    </row>
    <row r="64" ht="12.75">
      <c r="A64" s="83" t="s">
        <v>81</v>
      </c>
    </row>
    <row r="65" ht="12.75">
      <c r="A65" s="83" t="s">
        <v>81</v>
      </c>
    </row>
    <row r="66" ht="12.75">
      <c r="A66" s="83" t="s">
        <v>81</v>
      </c>
    </row>
    <row r="67" ht="12.75">
      <c r="A67" s="83" t="s">
        <v>81</v>
      </c>
    </row>
    <row r="68" ht="12.75">
      <c r="A68" s="83" t="s">
        <v>81</v>
      </c>
    </row>
    <row r="69" ht="12.75">
      <c r="A69" s="83" t="s">
        <v>81</v>
      </c>
    </row>
    <row r="70" ht="12.75">
      <c r="A70" s="83" t="s">
        <v>81</v>
      </c>
    </row>
    <row r="71" ht="12.75">
      <c r="A71" s="83" t="s">
        <v>81</v>
      </c>
    </row>
    <row r="72" ht="12.75">
      <c r="A72" s="83" t="s">
        <v>81</v>
      </c>
    </row>
    <row r="73" ht="12.75">
      <c r="A73" s="83" t="s">
        <v>81</v>
      </c>
    </row>
    <row r="74" ht="12.75">
      <c r="A74" s="83" t="s">
        <v>81</v>
      </c>
    </row>
    <row r="75" ht="12.75">
      <c r="A75" s="83" t="s">
        <v>81</v>
      </c>
    </row>
    <row r="76" ht="12.75">
      <c r="A76" s="83" t="s">
        <v>81</v>
      </c>
    </row>
    <row r="77" ht="12.75">
      <c r="A77" s="83" t="s">
        <v>81</v>
      </c>
    </row>
    <row r="78" ht="12.75">
      <c r="A78" s="83" t="s">
        <v>81</v>
      </c>
    </row>
    <row r="79" ht="12.75">
      <c r="A79" s="83" t="s">
        <v>81</v>
      </c>
    </row>
    <row r="80" ht="12.75">
      <c r="A80" s="83" t="s">
        <v>81</v>
      </c>
    </row>
    <row r="81" ht="12.75">
      <c r="A81" s="83" t="s">
        <v>81</v>
      </c>
    </row>
    <row r="82" ht="12.75">
      <c r="A82" s="83" t="s">
        <v>81</v>
      </c>
    </row>
    <row r="83" ht="12.75">
      <c r="A83" s="83" t="s">
        <v>81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J29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3" customWidth="1"/>
    <col min="9" max="16384" width="11.421875" style="13" customWidth="1"/>
  </cols>
  <sheetData>
    <row r="1" spans="1:10" s="2" customFormat="1" ht="18">
      <c r="A1" s="299" t="s">
        <v>306</v>
      </c>
      <c r="B1" s="299"/>
      <c r="C1" s="299"/>
      <c r="D1" s="299"/>
      <c r="E1" s="299"/>
      <c r="F1" s="299"/>
      <c r="G1" s="299"/>
      <c r="H1" s="299"/>
      <c r="I1" s="1"/>
      <c r="J1" s="1"/>
    </row>
    <row r="3" spans="1:8" s="3" customFormat="1" ht="15">
      <c r="A3" s="303" t="s">
        <v>39</v>
      </c>
      <c r="B3" s="303"/>
      <c r="C3" s="303"/>
      <c r="D3" s="303"/>
      <c r="E3" s="303"/>
      <c r="F3" s="303"/>
      <c r="G3" s="303"/>
      <c r="H3" s="303"/>
    </row>
    <row r="4" spans="1:8" s="3" customFormat="1" ht="15">
      <c r="A4" s="4"/>
      <c r="B4" s="5"/>
      <c r="C4" s="5"/>
      <c r="D4" s="5"/>
      <c r="E4" s="5"/>
      <c r="F4" s="5"/>
      <c r="G4" s="5"/>
      <c r="H4" s="5"/>
    </row>
    <row r="5" spans="1:8" ht="12.75">
      <c r="A5" s="6"/>
      <c r="B5" s="7" t="s">
        <v>1</v>
      </c>
      <c r="C5" s="8"/>
      <c r="D5" s="9" t="s">
        <v>2</v>
      </c>
      <c r="E5" s="9" t="s">
        <v>3</v>
      </c>
      <c r="F5" s="10"/>
      <c r="G5" s="11" t="s">
        <v>4</v>
      </c>
      <c r="H5" s="10"/>
    </row>
    <row r="6" spans="1:8" ht="12.75">
      <c r="A6" s="14" t="s">
        <v>6</v>
      </c>
      <c r="B6" s="15" t="s">
        <v>7</v>
      </c>
      <c r="C6" s="16"/>
      <c r="D6" s="9" t="s">
        <v>8</v>
      </c>
      <c r="E6" s="9" t="s">
        <v>9</v>
      </c>
      <c r="F6" s="11" t="s">
        <v>10</v>
      </c>
      <c r="G6" s="11" t="s">
        <v>11</v>
      </c>
      <c r="H6" s="11" t="s">
        <v>12</v>
      </c>
    </row>
    <row r="7" spans="1:8" ht="12.75">
      <c r="A7" s="6"/>
      <c r="B7" s="9" t="s">
        <v>14</v>
      </c>
      <c r="C7" s="9" t="s">
        <v>15</v>
      </c>
      <c r="D7" s="11"/>
      <c r="E7" s="9" t="s">
        <v>16</v>
      </c>
      <c r="F7" s="9" t="s">
        <v>13</v>
      </c>
      <c r="G7" s="11" t="s">
        <v>18</v>
      </c>
      <c r="H7" s="11" t="s">
        <v>19</v>
      </c>
    </row>
    <row r="8" spans="1:8" ht="13.5" thickBot="1">
      <c r="A8" s="40"/>
      <c r="B8" s="9" t="s">
        <v>40</v>
      </c>
      <c r="C8" s="9" t="s">
        <v>40</v>
      </c>
      <c r="D8" s="11" t="s">
        <v>23</v>
      </c>
      <c r="E8" s="9" t="s">
        <v>24</v>
      </c>
      <c r="F8" s="10"/>
      <c r="G8" s="11" t="s">
        <v>25</v>
      </c>
      <c r="H8" s="79"/>
    </row>
    <row r="9" spans="1:8" ht="12.75">
      <c r="A9" s="80">
        <v>1985</v>
      </c>
      <c r="B9" s="81">
        <v>2188</v>
      </c>
      <c r="C9" s="81">
        <v>1888</v>
      </c>
      <c r="D9" s="81">
        <v>238</v>
      </c>
      <c r="E9" s="82">
        <v>97</v>
      </c>
      <c r="F9" s="81">
        <v>18308</v>
      </c>
      <c r="G9" s="96">
        <v>49.637589701056584</v>
      </c>
      <c r="H9" s="83">
        <v>9081.29289723895</v>
      </c>
    </row>
    <row r="10" spans="1:8" ht="12.75">
      <c r="A10" s="84">
        <v>1986</v>
      </c>
      <c r="B10" s="85">
        <v>2652</v>
      </c>
      <c r="C10" s="85">
        <v>1984</v>
      </c>
      <c r="D10" s="85">
        <v>230</v>
      </c>
      <c r="E10" s="86">
        <v>129.5</v>
      </c>
      <c r="F10" s="85">
        <v>25684</v>
      </c>
      <c r="G10" s="97">
        <v>46.945055473417234</v>
      </c>
      <c r="H10" s="83">
        <v>12056.302813938672</v>
      </c>
    </row>
    <row r="11" spans="1:8" ht="12.75">
      <c r="A11" s="84">
        <v>1987</v>
      </c>
      <c r="B11" s="85">
        <v>3019</v>
      </c>
      <c r="C11" s="85">
        <v>2422</v>
      </c>
      <c r="D11" s="85">
        <v>247</v>
      </c>
      <c r="E11" s="86">
        <v>107.5</v>
      </c>
      <c r="F11" s="85">
        <v>26032</v>
      </c>
      <c r="G11" s="97">
        <v>47.79849266164221</v>
      </c>
      <c r="H11" s="83">
        <v>12440.950560744293</v>
      </c>
    </row>
    <row r="12" spans="1:8" ht="12.75">
      <c r="A12" s="84">
        <v>1988</v>
      </c>
      <c r="B12" s="85">
        <v>3101</v>
      </c>
      <c r="C12" s="85">
        <v>2516</v>
      </c>
      <c r="D12" s="85">
        <v>244</v>
      </c>
      <c r="E12" s="86">
        <v>102.7</v>
      </c>
      <c r="F12" s="85">
        <v>25835</v>
      </c>
      <c r="G12" s="97">
        <v>51.656990371786094</v>
      </c>
      <c r="H12" s="83">
        <v>13348.478838363804</v>
      </c>
    </row>
    <row r="13" spans="1:8" ht="12.75">
      <c r="A13" s="84">
        <v>1989</v>
      </c>
      <c r="B13" s="85">
        <v>3861</v>
      </c>
      <c r="C13" s="85">
        <v>3403</v>
      </c>
      <c r="D13" s="85">
        <v>241</v>
      </c>
      <c r="E13" s="86">
        <v>88.7</v>
      </c>
      <c r="F13" s="85">
        <v>30201</v>
      </c>
      <c r="G13" s="97">
        <v>60.864495810945634</v>
      </c>
      <c r="H13" s="83">
        <v>18378.950152056063</v>
      </c>
    </row>
    <row r="14" spans="1:8" ht="12.75">
      <c r="A14" s="84">
        <v>1990</v>
      </c>
      <c r="B14" s="85">
        <v>3923</v>
      </c>
      <c r="C14" s="85">
        <v>3518</v>
      </c>
      <c r="D14" s="85">
        <v>224</v>
      </c>
      <c r="E14" s="86">
        <v>99.8</v>
      </c>
      <c r="F14" s="85">
        <v>35103</v>
      </c>
      <c r="G14" s="97">
        <v>69.75947495582561</v>
      </c>
      <c r="H14" s="83">
        <v>24485.23313259529</v>
      </c>
    </row>
    <row r="15" spans="1:8" ht="12.75">
      <c r="A15" s="84">
        <v>1991</v>
      </c>
      <c r="B15" s="85">
        <v>3246</v>
      </c>
      <c r="C15" s="85">
        <v>2989</v>
      </c>
      <c r="D15" s="85">
        <v>201</v>
      </c>
      <c r="E15" s="86">
        <v>97.1</v>
      </c>
      <c r="F15" s="85">
        <v>29017</v>
      </c>
      <c r="G15" s="97">
        <v>73.86438762876685</v>
      </c>
      <c r="H15" s="83">
        <v>21432.091642325675</v>
      </c>
    </row>
    <row r="16" spans="1:8" ht="12.75">
      <c r="A16" s="84">
        <v>1992</v>
      </c>
      <c r="B16" s="85">
        <v>3190</v>
      </c>
      <c r="C16" s="85">
        <v>2936</v>
      </c>
      <c r="D16" s="85">
        <v>180</v>
      </c>
      <c r="E16" s="86">
        <v>125.6</v>
      </c>
      <c r="F16" s="85">
        <v>36882</v>
      </c>
      <c r="G16" s="97">
        <v>70.99755989085621</v>
      </c>
      <c r="H16" s="83">
        <v>26186.09738800139</v>
      </c>
    </row>
    <row r="17" spans="1:8" ht="12.75">
      <c r="A17" s="84">
        <v>1993</v>
      </c>
      <c r="B17" s="85">
        <v>3168</v>
      </c>
      <c r="C17" s="85">
        <v>3009</v>
      </c>
      <c r="D17" s="85">
        <v>190</v>
      </c>
      <c r="E17" s="86">
        <v>98.1</v>
      </c>
      <c r="F17" s="85">
        <v>32009</v>
      </c>
      <c r="G17" s="97">
        <v>79.16531438943181</v>
      </c>
      <c r="H17" s="83">
        <v>25338.67032082026</v>
      </c>
    </row>
    <row r="18" spans="1:8" ht="12.75">
      <c r="A18" s="84">
        <v>1994</v>
      </c>
      <c r="B18" s="85">
        <v>3348</v>
      </c>
      <c r="C18" s="85">
        <v>3141</v>
      </c>
      <c r="D18" s="85">
        <v>184</v>
      </c>
      <c r="E18" s="87">
        <v>113.4</v>
      </c>
      <c r="F18" s="85">
        <v>38093</v>
      </c>
      <c r="G18" s="97">
        <v>45.544697270203024</v>
      </c>
      <c r="H18" s="83">
        <v>17351.219453559796</v>
      </c>
    </row>
    <row r="19" spans="1:8" ht="12.75">
      <c r="A19" s="84">
        <v>1995</v>
      </c>
      <c r="B19" s="85">
        <v>3273</v>
      </c>
      <c r="C19" s="85">
        <v>3159</v>
      </c>
      <c r="D19" s="85">
        <v>182</v>
      </c>
      <c r="E19" s="87">
        <v>109.9</v>
      </c>
      <c r="F19" s="85">
        <v>36520</v>
      </c>
      <c r="G19" s="97">
        <v>83.15002464149629</v>
      </c>
      <c r="H19" s="83">
        <v>30369.141634512518</v>
      </c>
    </row>
    <row r="20" spans="1:8" ht="12.75">
      <c r="A20" s="84">
        <v>1996</v>
      </c>
      <c r="B20" s="85">
        <v>3316</v>
      </c>
      <c r="C20" s="85">
        <v>3235</v>
      </c>
      <c r="D20" s="85">
        <v>165</v>
      </c>
      <c r="E20" s="87">
        <v>123.1</v>
      </c>
      <c r="F20" s="85">
        <v>41625</v>
      </c>
      <c r="G20" s="97">
        <v>90.75282776195114</v>
      </c>
      <c r="H20" s="83">
        <v>37773.610760520714</v>
      </c>
    </row>
    <row r="21" spans="1:8" ht="12.75">
      <c r="A21" s="84">
        <v>1997</v>
      </c>
      <c r="B21" s="85">
        <v>3546</v>
      </c>
      <c r="C21" s="85">
        <v>3445</v>
      </c>
      <c r="D21" s="85">
        <v>153</v>
      </c>
      <c r="E21" s="87">
        <v>118.5</v>
      </c>
      <c r="F21" s="85">
        <v>42662</v>
      </c>
      <c r="G21" s="97">
        <v>86.347409036818</v>
      </c>
      <c r="H21" s="83">
        <v>36837.531643287286</v>
      </c>
    </row>
    <row r="22" spans="1:8" ht="12.75">
      <c r="A22" s="84">
        <v>1998</v>
      </c>
      <c r="B22" s="88">
        <v>3183</v>
      </c>
      <c r="C22" s="88">
        <v>3135</v>
      </c>
      <c r="D22" s="88">
        <v>146</v>
      </c>
      <c r="E22" s="89">
        <v>141.1</v>
      </c>
      <c r="F22" s="88">
        <v>45873</v>
      </c>
      <c r="G22" s="98">
        <v>94.67743680357724</v>
      </c>
      <c r="H22" s="83">
        <v>43431.38058490498</v>
      </c>
    </row>
    <row r="23" spans="1:8" ht="12.75">
      <c r="A23" s="84">
        <v>1999</v>
      </c>
      <c r="B23" s="88">
        <v>2986</v>
      </c>
      <c r="C23" s="88">
        <v>2962</v>
      </c>
      <c r="D23" s="88">
        <v>136</v>
      </c>
      <c r="E23" s="89">
        <v>144</v>
      </c>
      <c r="F23" s="88">
        <v>44198</v>
      </c>
      <c r="G23" s="98">
        <v>89.21423677472865</v>
      </c>
      <c r="H23" s="90">
        <f>F23*G23/100</f>
        <v>39430.90836969457</v>
      </c>
    </row>
    <row r="24" spans="1:8" ht="12.75">
      <c r="A24" s="84">
        <v>2000</v>
      </c>
      <c r="B24" s="88">
        <v>3010</v>
      </c>
      <c r="C24" s="88">
        <f>2949+17</f>
        <v>2966</v>
      </c>
      <c r="D24" s="88">
        <v>138</v>
      </c>
      <c r="E24" s="89">
        <v>153.4</v>
      </c>
      <c r="F24" s="88">
        <v>47011</v>
      </c>
      <c r="G24" s="98">
        <v>65.44</v>
      </c>
      <c r="H24" s="90">
        <f>F24*G24/100</f>
        <v>30763.998399999997</v>
      </c>
    </row>
    <row r="25" spans="1:8" ht="12.75">
      <c r="A25" s="84">
        <v>2001</v>
      </c>
      <c r="B25" s="88">
        <v>3113</v>
      </c>
      <c r="C25" s="88">
        <v>3091</v>
      </c>
      <c r="D25" s="88">
        <v>110.755</v>
      </c>
      <c r="E25" s="89">
        <v>139.651284373989</v>
      </c>
      <c r="F25" s="88">
        <v>44445</v>
      </c>
      <c r="G25" s="98">
        <v>75.89</v>
      </c>
      <c r="H25" s="90">
        <f>F25*G25/100</f>
        <v>33729.3105</v>
      </c>
    </row>
    <row r="26" spans="1:8" ht="13.5" thickBot="1">
      <c r="A26" s="91">
        <v>2002</v>
      </c>
      <c r="B26" s="92">
        <v>3111</v>
      </c>
      <c r="C26" s="92">
        <v>3094</v>
      </c>
      <c r="D26" s="92">
        <v>118.409</v>
      </c>
      <c r="E26" s="93">
        <v>140.78986425339366</v>
      </c>
      <c r="F26" s="92">
        <v>45186</v>
      </c>
      <c r="G26" s="99">
        <v>121.48</v>
      </c>
      <c r="H26" s="94">
        <f>F26*G26/100</f>
        <v>54891.9528</v>
      </c>
    </row>
    <row r="29" ht="12.75">
      <c r="E29" s="95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4013">
    <pageSetUpPr fitToPage="1"/>
  </sheetPr>
  <dimension ref="A1:S89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100" customWidth="1"/>
    <col min="2" max="16384" width="11.421875" style="100" customWidth="1"/>
  </cols>
  <sheetData>
    <row r="1" spans="1:11" s="164" customFormat="1" ht="18">
      <c r="A1" s="290" t="s">
        <v>306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3" spans="1:11" s="166" customFormat="1" ht="15">
      <c r="A3" s="275" t="s">
        <v>291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s="166" customFormat="1" ht="15">
      <c r="A4" s="209"/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ht="12.75">
      <c r="A5" s="282"/>
      <c r="B5" s="296" t="s">
        <v>163</v>
      </c>
      <c r="C5" s="310"/>
      <c r="D5" s="310"/>
      <c r="E5" s="310"/>
      <c r="F5" s="310"/>
      <c r="G5" s="307" t="s">
        <v>164</v>
      </c>
      <c r="H5" s="284"/>
      <c r="I5" s="163" t="s">
        <v>3</v>
      </c>
      <c r="J5" s="285"/>
      <c r="K5" s="41"/>
    </row>
    <row r="6" spans="1:11" ht="12.75">
      <c r="A6" s="40" t="s">
        <v>165</v>
      </c>
      <c r="B6" s="294" t="s">
        <v>40</v>
      </c>
      <c r="C6" s="311"/>
      <c r="D6" s="311"/>
      <c r="E6" s="311"/>
      <c r="F6" s="295"/>
      <c r="G6" s="308"/>
      <c r="H6" s="296" t="s">
        <v>166</v>
      </c>
      <c r="I6" s="297"/>
      <c r="J6" s="41" t="s">
        <v>2</v>
      </c>
      <c r="K6" s="9" t="s">
        <v>10</v>
      </c>
    </row>
    <row r="7" spans="1:11" ht="12.75">
      <c r="A7" s="40" t="s">
        <v>167</v>
      </c>
      <c r="B7" s="211"/>
      <c r="C7" s="163" t="s">
        <v>14</v>
      </c>
      <c r="D7" s="212"/>
      <c r="E7" s="291" t="s">
        <v>15</v>
      </c>
      <c r="F7" s="293"/>
      <c r="G7" s="308"/>
      <c r="H7" s="294" t="s">
        <v>168</v>
      </c>
      <c r="I7" s="295"/>
      <c r="J7" s="9" t="s">
        <v>8</v>
      </c>
      <c r="K7" s="9" t="s">
        <v>13</v>
      </c>
    </row>
    <row r="8" spans="1:17" ht="13.5" thickBot="1">
      <c r="A8" s="213"/>
      <c r="B8" s="214" t="s">
        <v>97</v>
      </c>
      <c r="C8" s="214" t="s">
        <v>98</v>
      </c>
      <c r="D8" s="214" t="s">
        <v>14</v>
      </c>
      <c r="E8" s="214" t="s">
        <v>97</v>
      </c>
      <c r="F8" s="214" t="s">
        <v>98</v>
      </c>
      <c r="G8" s="309"/>
      <c r="H8" s="214" t="s">
        <v>97</v>
      </c>
      <c r="I8" s="214" t="s">
        <v>98</v>
      </c>
      <c r="J8" s="171" t="s">
        <v>143</v>
      </c>
      <c r="K8" s="171"/>
      <c r="P8" s="215"/>
      <c r="Q8" s="215"/>
    </row>
    <row r="9" spans="1:18" ht="12.75">
      <c r="A9" s="167" t="s">
        <v>169</v>
      </c>
      <c r="B9" s="216">
        <v>3</v>
      </c>
      <c r="C9" s="216">
        <v>2</v>
      </c>
      <c r="D9" s="217">
        <v>5</v>
      </c>
      <c r="E9" s="216">
        <v>3</v>
      </c>
      <c r="F9" s="216">
        <v>2</v>
      </c>
      <c r="G9" s="216">
        <v>5032</v>
      </c>
      <c r="H9" s="216" t="s">
        <v>42</v>
      </c>
      <c r="I9" s="216" t="s">
        <v>42</v>
      </c>
      <c r="J9" s="216" t="s">
        <v>42</v>
      </c>
      <c r="K9" s="216" t="s">
        <v>42</v>
      </c>
      <c r="L9" s="218"/>
      <c r="M9" s="218"/>
      <c r="N9" s="218"/>
      <c r="R9" s="179"/>
    </row>
    <row r="10" spans="1:18" ht="12.75">
      <c r="A10" s="6" t="s">
        <v>170</v>
      </c>
      <c r="B10" s="219">
        <v>2</v>
      </c>
      <c r="C10" s="219" t="s">
        <v>42</v>
      </c>
      <c r="D10" s="219">
        <v>2</v>
      </c>
      <c r="E10" s="219">
        <v>2</v>
      </c>
      <c r="F10" s="219" t="s">
        <v>42</v>
      </c>
      <c r="G10" s="219">
        <v>653</v>
      </c>
      <c r="H10" s="219">
        <v>8000</v>
      </c>
      <c r="I10" s="219" t="s">
        <v>42</v>
      </c>
      <c r="J10" s="219">
        <v>40</v>
      </c>
      <c r="K10" s="219">
        <v>42</v>
      </c>
      <c r="L10" s="218"/>
      <c r="M10" s="218"/>
      <c r="N10" s="218"/>
      <c r="R10" s="179"/>
    </row>
    <row r="11" spans="1:18" ht="12.75">
      <c r="A11" s="6" t="s">
        <v>171</v>
      </c>
      <c r="B11" s="184">
        <v>1</v>
      </c>
      <c r="C11" s="174" t="s">
        <v>42</v>
      </c>
      <c r="D11" s="184">
        <v>1</v>
      </c>
      <c r="E11" s="184">
        <v>1</v>
      </c>
      <c r="F11" s="174" t="s">
        <v>42</v>
      </c>
      <c r="G11" s="219">
        <v>1136</v>
      </c>
      <c r="H11" s="184">
        <v>5000</v>
      </c>
      <c r="I11" s="184">
        <v>7000</v>
      </c>
      <c r="J11" s="219">
        <v>30</v>
      </c>
      <c r="K11" s="219">
        <v>39</v>
      </c>
      <c r="L11" s="218"/>
      <c r="M11" s="218"/>
      <c r="N11" s="218"/>
      <c r="R11" s="179"/>
    </row>
    <row r="12" spans="1:18" ht="12.75">
      <c r="A12" s="6" t="s">
        <v>172</v>
      </c>
      <c r="B12" s="219">
        <v>2</v>
      </c>
      <c r="C12" s="219" t="s">
        <v>42</v>
      </c>
      <c r="D12" s="219">
        <v>2</v>
      </c>
      <c r="E12" s="219">
        <v>2</v>
      </c>
      <c r="F12" s="219" t="s">
        <v>42</v>
      </c>
      <c r="G12" s="219">
        <v>1803</v>
      </c>
      <c r="H12" s="219">
        <v>8000</v>
      </c>
      <c r="I12" s="219" t="s">
        <v>42</v>
      </c>
      <c r="J12" s="219">
        <v>40</v>
      </c>
      <c r="K12" s="219">
        <v>88</v>
      </c>
      <c r="L12" s="218"/>
      <c r="M12" s="218"/>
      <c r="N12" s="218"/>
      <c r="R12" s="179"/>
    </row>
    <row r="13" spans="1:18" ht="12.75">
      <c r="A13" s="220" t="s">
        <v>173</v>
      </c>
      <c r="B13" s="221">
        <v>8</v>
      </c>
      <c r="C13" s="221">
        <v>2</v>
      </c>
      <c r="D13" s="221">
        <v>10</v>
      </c>
      <c r="E13" s="221">
        <v>8</v>
      </c>
      <c r="F13" s="221">
        <v>2</v>
      </c>
      <c r="G13" s="221">
        <v>8624</v>
      </c>
      <c r="H13" s="222">
        <v>4625</v>
      </c>
      <c r="I13" s="222" t="s">
        <v>42</v>
      </c>
      <c r="J13" s="222">
        <v>15</v>
      </c>
      <c r="K13" s="221">
        <v>169</v>
      </c>
      <c r="L13" s="218"/>
      <c r="M13" s="218"/>
      <c r="N13" s="218"/>
      <c r="R13" s="179"/>
    </row>
    <row r="14" spans="1:18" ht="12.75">
      <c r="A14" s="220"/>
      <c r="B14" s="221"/>
      <c r="C14" s="221"/>
      <c r="D14" s="221"/>
      <c r="E14" s="221"/>
      <c r="F14" s="221"/>
      <c r="G14" s="221"/>
      <c r="H14" s="222"/>
      <c r="I14" s="222"/>
      <c r="J14" s="222"/>
      <c r="K14" s="221"/>
      <c r="L14" s="218"/>
      <c r="M14" s="218"/>
      <c r="N14" s="218"/>
      <c r="R14" s="179"/>
    </row>
    <row r="15" spans="1:18" ht="12.75">
      <c r="A15" s="220" t="s">
        <v>174</v>
      </c>
      <c r="B15" s="222" t="s">
        <v>42</v>
      </c>
      <c r="C15" s="221" t="s">
        <v>42</v>
      </c>
      <c r="D15" s="222" t="s">
        <v>42</v>
      </c>
      <c r="E15" s="221" t="s">
        <v>42</v>
      </c>
      <c r="F15" s="221" t="s">
        <v>42</v>
      </c>
      <c r="G15" s="222" t="s">
        <v>42</v>
      </c>
      <c r="H15" s="221" t="s">
        <v>42</v>
      </c>
      <c r="I15" s="221" t="s">
        <v>42</v>
      </c>
      <c r="J15" s="222" t="s">
        <v>42</v>
      </c>
      <c r="K15" s="222" t="s">
        <v>42</v>
      </c>
      <c r="L15" s="218"/>
      <c r="M15" s="218"/>
      <c r="N15" s="218"/>
      <c r="R15" s="179"/>
    </row>
    <row r="16" spans="1:18" ht="12.75">
      <c r="A16" s="220"/>
      <c r="B16" s="221"/>
      <c r="C16" s="221"/>
      <c r="D16" s="221"/>
      <c r="E16" s="221"/>
      <c r="F16" s="221"/>
      <c r="G16" s="221"/>
      <c r="H16" s="222"/>
      <c r="I16" s="222"/>
      <c r="J16" s="222"/>
      <c r="K16" s="221"/>
      <c r="L16" s="218"/>
      <c r="M16" s="218"/>
      <c r="N16" s="218"/>
      <c r="R16" s="179"/>
    </row>
    <row r="17" spans="1:18" ht="12.75">
      <c r="A17" s="220" t="s">
        <v>175</v>
      </c>
      <c r="B17" s="222" t="s">
        <v>42</v>
      </c>
      <c r="C17" s="222" t="s">
        <v>42</v>
      </c>
      <c r="D17" s="222" t="s">
        <v>42</v>
      </c>
      <c r="E17" s="222" t="s">
        <v>42</v>
      </c>
      <c r="F17" s="222" t="s">
        <v>42</v>
      </c>
      <c r="G17" s="222">
        <v>101</v>
      </c>
      <c r="H17" s="222" t="s">
        <v>42</v>
      </c>
      <c r="I17" s="222" t="s">
        <v>42</v>
      </c>
      <c r="J17" s="222">
        <v>8</v>
      </c>
      <c r="K17" s="222">
        <v>1</v>
      </c>
      <c r="L17" s="218"/>
      <c r="M17" s="218"/>
      <c r="N17" s="218"/>
      <c r="R17" s="179"/>
    </row>
    <row r="18" spans="1:18" ht="12.75">
      <c r="A18" s="6"/>
      <c r="B18" s="174"/>
      <c r="C18" s="174"/>
      <c r="D18" s="174"/>
      <c r="E18" s="174"/>
      <c r="F18" s="174"/>
      <c r="G18" s="174"/>
      <c r="H18" s="219"/>
      <c r="I18" s="219"/>
      <c r="J18" s="219"/>
      <c r="K18" s="174"/>
      <c r="L18" s="218"/>
      <c r="M18" s="218"/>
      <c r="N18" s="218"/>
      <c r="R18" s="179"/>
    </row>
    <row r="19" spans="1:18" ht="12.75">
      <c r="A19" s="6" t="s">
        <v>176</v>
      </c>
      <c r="B19" s="219" t="s">
        <v>42</v>
      </c>
      <c r="C19" s="219" t="s">
        <v>42</v>
      </c>
      <c r="D19" s="219" t="s">
        <v>42</v>
      </c>
      <c r="E19" s="219" t="s">
        <v>42</v>
      </c>
      <c r="F19" s="219" t="s">
        <v>42</v>
      </c>
      <c r="G19" s="219">
        <v>85</v>
      </c>
      <c r="H19" s="219" t="s">
        <v>42</v>
      </c>
      <c r="I19" s="219" t="s">
        <v>42</v>
      </c>
      <c r="J19" s="219">
        <v>10</v>
      </c>
      <c r="K19" s="219">
        <v>1</v>
      </c>
      <c r="L19" s="218"/>
      <c r="M19" s="218"/>
      <c r="N19" s="218"/>
      <c r="R19" s="179"/>
    </row>
    <row r="20" spans="1:18" ht="12.75">
      <c r="A20" s="6" t="s">
        <v>177</v>
      </c>
      <c r="B20" s="219" t="s">
        <v>42</v>
      </c>
      <c r="C20" s="174" t="s">
        <v>42</v>
      </c>
      <c r="D20" s="219" t="s">
        <v>42</v>
      </c>
      <c r="E20" s="219" t="s">
        <v>42</v>
      </c>
      <c r="F20" s="174" t="s">
        <v>42</v>
      </c>
      <c r="G20" s="219">
        <v>2500</v>
      </c>
      <c r="H20" s="219" t="s">
        <v>42</v>
      </c>
      <c r="I20" s="174" t="s">
        <v>42</v>
      </c>
      <c r="J20" s="219">
        <v>9</v>
      </c>
      <c r="K20" s="219">
        <v>23</v>
      </c>
      <c r="L20" s="218"/>
      <c r="M20" s="218"/>
      <c r="N20" s="218"/>
      <c r="R20" s="179"/>
    </row>
    <row r="21" spans="1:18" ht="12.75">
      <c r="A21" s="6" t="s">
        <v>178</v>
      </c>
      <c r="B21" s="219" t="s">
        <v>42</v>
      </c>
      <c r="C21" s="219" t="s">
        <v>42</v>
      </c>
      <c r="D21" s="219" t="s">
        <v>42</v>
      </c>
      <c r="E21" s="219" t="s">
        <v>42</v>
      </c>
      <c r="F21" s="219" t="s">
        <v>42</v>
      </c>
      <c r="G21" s="219">
        <v>145</v>
      </c>
      <c r="H21" s="219" t="s">
        <v>42</v>
      </c>
      <c r="I21" s="219" t="s">
        <v>42</v>
      </c>
      <c r="J21" s="219">
        <v>10</v>
      </c>
      <c r="K21" s="219">
        <v>1</v>
      </c>
      <c r="L21" s="218"/>
      <c r="M21" s="218"/>
      <c r="N21" s="218"/>
      <c r="R21" s="179"/>
    </row>
    <row r="22" spans="1:18" ht="12.75">
      <c r="A22" s="220" t="s">
        <v>274</v>
      </c>
      <c r="B22" s="221" t="s">
        <v>42</v>
      </c>
      <c r="C22" s="221" t="s">
        <v>42</v>
      </c>
      <c r="D22" s="221" t="s">
        <v>42</v>
      </c>
      <c r="E22" s="221" t="s">
        <v>42</v>
      </c>
      <c r="F22" s="221" t="s">
        <v>42</v>
      </c>
      <c r="G22" s="221">
        <v>2730</v>
      </c>
      <c r="H22" s="222" t="s">
        <v>42</v>
      </c>
      <c r="I22" s="222" t="s">
        <v>42</v>
      </c>
      <c r="J22" s="222">
        <v>9</v>
      </c>
      <c r="K22" s="221">
        <v>25</v>
      </c>
      <c r="L22" s="218"/>
      <c r="M22" s="218"/>
      <c r="N22" s="218"/>
      <c r="R22" s="179"/>
    </row>
    <row r="23" spans="1:18" ht="12.75">
      <c r="A23" s="220"/>
      <c r="B23" s="221"/>
      <c r="C23" s="221"/>
      <c r="D23" s="221"/>
      <c r="E23" s="221"/>
      <c r="F23" s="221"/>
      <c r="G23" s="221"/>
      <c r="H23" s="222"/>
      <c r="I23" s="222"/>
      <c r="J23" s="222"/>
      <c r="K23" s="221"/>
      <c r="L23" s="218"/>
      <c r="M23" s="218"/>
      <c r="N23" s="218"/>
      <c r="R23" s="179"/>
    </row>
    <row r="24" spans="1:18" ht="12.75">
      <c r="A24" s="220" t="s">
        <v>179</v>
      </c>
      <c r="B24" s="222" t="s">
        <v>42</v>
      </c>
      <c r="C24" s="222" t="s">
        <v>42</v>
      </c>
      <c r="D24" s="222" t="s">
        <v>42</v>
      </c>
      <c r="E24" s="222" t="s">
        <v>42</v>
      </c>
      <c r="F24" s="222" t="s">
        <v>42</v>
      </c>
      <c r="G24" s="222">
        <v>645</v>
      </c>
      <c r="H24" s="222" t="s">
        <v>42</v>
      </c>
      <c r="I24" s="222" t="s">
        <v>42</v>
      </c>
      <c r="J24" s="222">
        <v>12</v>
      </c>
      <c r="K24" s="222">
        <v>8</v>
      </c>
      <c r="L24" s="218"/>
      <c r="M24" s="218"/>
      <c r="N24" s="218"/>
      <c r="R24" s="179"/>
    </row>
    <row r="25" spans="1:18" ht="12.75">
      <c r="A25" s="220"/>
      <c r="B25" s="221"/>
      <c r="C25" s="221"/>
      <c r="D25" s="221"/>
      <c r="E25" s="221"/>
      <c r="F25" s="221"/>
      <c r="G25" s="221"/>
      <c r="H25" s="222"/>
      <c r="I25" s="222"/>
      <c r="J25" s="222"/>
      <c r="K25" s="221"/>
      <c r="L25" s="218"/>
      <c r="M25" s="218"/>
      <c r="N25" s="218"/>
      <c r="R25" s="179"/>
    </row>
    <row r="26" spans="1:18" ht="12.75">
      <c r="A26" s="220" t="s">
        <v>180</v>
      </c>
      <c r="B26" s="222" t="s">
        <v>42</v>
      </c>
      <c r="C26" s="222" t="s">
        <v>42</v>
      </c>
      <c r="D26" s="222" t="s">
        <v>42</v>
      </c>
      <c r="E26" s="222" t="s">
        <v>42</v>
      </c>
      <c r="F26" s="222" t="s">
        <v>42</v>
      </c>
      <c r="G26" s="222">
        <v>314</v>
      </c>
      <c r="H26" s="222" t="s">
        <v>42</v>
      </c>
      <c r="I26" s="222" t="s">
        <v>42</v>
      </c>
      <c r="J26" s="222" t="s">
        <v>42</v>
      </c>
      <c r="K26" s="222" t="s">
        <v>42</v>
      </c>
      <c r="L26" s="218"/>
      <c r="M26" s="218"/>
      <c r="N26" s="218"/>
      <c r="R26" s="179"/>
    </row>
    <row r="27" spans="1:18" ht="12.75">
      <c r="A27" s="6"/>
      <c r="B27" s="174"/>
      <c r="C27" s="174"/>
      <c r="D27" s="174"/>
      <c r="E27" s="174"/>
      <c r="F27" s="174"/>
      <c r="G27" s="174"/>
      <c r="H27" s="219"/>
      <c r="I27" s="219"/>
      <c r="J27" s="219"/>
      <c r="K27" s="174"/>
      <c r="L27" s="218"/>
      <c r="M27" s="218"/>
      <c r="N27" s="218"/>
      <c r="R27" s="179"/>
    </row>
    <row r="28" spans="1:18" ht="12.75">
      <c r="A28" s="6" t="s">
        <v>181</v>
      </c>
      <c r="B28" s="174" t="s">
        <v>42</v>
      </c>
      <c r="C28" s="174" t="s">
        <v>42</v>
      </c>
      <c r="D28" s="219" t="s">
        <v>42</v>
      </c>
      <c r="E28" s="174" t="s">
        <v>42</v>
      </c>
      <c r="F28" s="174" t="s">
        <v>42</v>
      </c>
      <c r="G28" s="174" t="s">
        <v>42</v>
      </c>
      <c r="H28" s="174" t="s">
        <v>42</v>
      </c>
      <c r="I28" s="219" t="s">
        <v>42</v>
      </c>
      <c r="J28" s="174" t="s">
        <v>42</v>
      </c>
      <c r="K28" s="174" t="s">
        <v>42</v>
      </c>
      <c r="L28" s="218"/>
      <c r="M28" s="218"/>
      <c r="N28" s="218"/>
      <c r="R28" s="179"/>
    </row>
    <row r="29" spans="1:18" ht="12.75">
      <c r="A29" s="6" t="s">
        <v>182</v>
      </c>
      <c r="B29" s="174" t="s">
        <v>42</v>
      </c>
      <c r="C29" s="219" t="s">
        <v>42</v>
      </c>
      <c r="D29" s="219" t="s">
        <v>42</v>
      </c>
      <c r="E29" s="174" t="s">
        <v>42</v>
      </c>
      <c r="F29" s="219" t="s">
        <v>42</v>
      </c>
      <c r="G29" s="219">
        <v>137</v>
      </c>
      <c r="H29" s="174" t="s">
        <v>42</v>
      </c>
      <c r="I29" s="219" t="s">
        <v>42</v>
      </c>
      <c r="J29" s="219">
        <v>10</v>
      </c>
      <c r="K29" s="219">
        <v>1</v>
      </c>
      <c r="L29" s="218"/>
      <c r="M29" s="218"/>
      <c r="N29" s="218"/>
      <c r="R29" s="179"/>
    </row>
    <row r="30" spans="1:18" ht="12.75">
      <c r="A30" s="6" t="s">
        <v>183</v>
      </c>
      <c r="B30" s="174" t="s">
        <v>42</v>
      </c>
      <c r="C30" s="219" t="s">
        <v>42</v>
      </c>
      <c r="D30" s="219" t="s">
        <v>42</v>
      </c>
      <c r="E30" s="174" t="s">
        <v>42</v>
      </c>
      <c r="F30" s="219" t="s">
        <v>42</v>
      </c>
      <c r="G30" s="174" t="s">
        <v>42</v>
      </c>
      <c r="H30" s="174" t="s">
        <v>42</v>
      </c>
      <c r="I30" s="219" t="s">
        <v>42</v>
      </c>
      <c r="J30" s="174" t="s">
        <v>42</v>
      </c>
      <c r="K30" s="219" t="s">
        <v>42</v>
      </c>
      <c r="L30" s="218"/>
      <c r="M30" s="218"/>
      <c r="N30" s="218"/>
      <c r="R30" s="179"/>
    </row>
    <row r="31" spans="1:18" s="225" customFormat="1" ht="12.75">
      <c r="A31" s="220" t="s">
        <v>275</v>
      </c>
      <c r="B31" s="221" t="s">
        <v>42</v>
      </c>
      <c r="C31" s="221" t="s">
        <v>42</v>
      </c>
      <c r="D31" s="221" t="s">
        <v>42</v>
      </c>
      <c r="E31" s="221" t="s">
        <v>42</v>
      </c>
      <c r="F31" s="221" t="s">
        <v>42</v>
      </c>
      <c r="G31" s="221">
        <v>137</v>
      </c>
      <c r="H31" s="221" t="s">
        <v>42</v>
      </c>
      <c r="I31" s="222" t="s">
        <v>42</v>
      </c>
      <c r="J31" s="222">
        <v>10</v>
      </c>
      <c r="K31" s="221">
        <v>1</v>
      </c>
      <c r="L31" s="224"/>
      <c r="M31" s="224"/>
      <c r="N31" s="224"/>
      <c r="R31" s="257"/>
    </row>
    <row r="32" spans="1:18" ht="12.75">
      <c r="A32" s="6"/>
      <c r="B32" s="174"/>
      <c r="C32" s="174"/>
      <c r="D32" s="174"/>
      <c r="E32" s="174"/>
      <c r="F32" s="174"/>
      <c r="G32" s="174"/>
      <c r="H32" s="219"/>
      <c r="I32" s="219"/>
      <c r="J32" s="219"/>
      <c r="K32" s="174"/>
      <c r="L32" s="218"/>
      <c r="M32" s="218"/>
      <c r="N32" s="218"/>
      <c r="R32" s="179"/>
    </row>
    <row r="33" spans="1:18" ht="12.75">
      <c r="A33" s="6" t="s">
        <v>184</v>
      </c>
      <c r="B33" s="226" t="s">
        <v>42</v>
      </c>
      <c r="C33" s="226">
        <v>3</v>
      </c>
      <c r="D33" s="219">
        <v>3</v>
      </c>
      <c r="E33" s="226" t="s">
        <v>42</v>
      </c>
      <c r="F33" s="226">
        <v>2</v>
      </c>
      <c r="G33" s="219">
        <v>1168</v>
      </c>
      <c r="H33" s="226" t="s">
        <v>42</v>
      </c>
      <c r="I33" s="226">
        <v>13700</v>
      </c>
      <c r="J33" s="226">
        <v>5</v>
      </c>
      <c r="K33" s="226">
        <v>33</v>
      </c>
      <c r="L33" s="218"/>
      <c r="M33" s="218"/>
      <c r="N33" s="218"/>
      <c r="R33" s="179"/>
    </row>
    <row r="34" spans="1:18" ht="12.75">
      <c r="A34" s="6" t="s">
        <v>185</v>
      </c>
      <c r="B34" s="226" t="s">
        <v>42</v>
      </c>
      <c r="C34" s="226" t="s">
        <v>42</v>
      </c>
      <c r="D34" s="219" t="s">
        <v>42</v>
      </c>
      <c r="E34" s="226" t="s">
        <v>42</v>
      </c>
      <c r="F34" s="226" t="s">
        <v>42</v>
      </c>
      <c r="G34" s="219" t="s">
        <v>42</v>
      </c>
      <c r="H34" s="226" t="s">
        <v>42</v>
      </c>
      <c r="I34" s="226" t="s">
        <v>42</v>
      </c>
      <c r="J34" s="226" t="s">
        <v>42</v>
      </c>
      <c r="K34" s="219" t="s">
        <v>42</v>
      </c>
      <c r="L34" s="218"/>
      <c r="M34" s="218"/>
      <c r="N34" s="218"/>
      <c r="R34" s="179"/>
    </row>
    <row r="35" spans="1:18" ht="12.75">
      <c r="A35" s="6" t="s">
        <v>186</v>
      </c>
      <c r="B35" s="226" t="s">
        <v>42</v>
      </c>
      <c r="C35" s="226" t="s">
        <v>42</v>
      </c>
      <c r="D35" s="219" t="s">
        <v>42</v>
      </c>
      <c r="E35" s="226" t="s">
        <v>42</v>
      </c>
      <c r="F35" s="226" t="s">
        <v>42</v>
      </c>
      <c r="G35" s="219" t="s">
        <v>42</v>
      </c>
      <c r="H35" s="226" t="s">
        <v>42</v>
      </c>
      <c r="I35" s="226" t="s">
        <v>42</v>
      </c>
      <c r="J35" s="226" t="s">
        <v>42</v>
      </c>
      <c r="K35" s="219" t="s">
        <v>42</v>
      </c>
      <c r="L35" s="218"/>
      <c r="M35" s="218"/>
      <c r="N35" s="218"/>
      <c r="R35" s="179"/>
    </row>
    <row r="36" spans="1:18" ht="12.75">
      <c r="A36" s="6" t="s">
        <v>187</v>
      </c>
      <c r="B36" s="226" t="s">
        <v>42</v>
      </c>
      <c r="C36" s="226">
        <v>6</v>
      </c>
      <c r="D36" s="219">
        <v>6</v>
      </c>
      <c r="E36" s="226" t="s">
        <v>42</v>
      </c>
      <c r="F36" s="226">
        <v>6</v>
      </c>
      <c r="G36" s="219">
        <v>3292</v>
      </c>
      <c r="H36" s="226" t="s">
        <v>42</v>
      </c>
      <c r="I36" s="226">
        <v>11667</v>
      </c>
      <c r="J36" s="226">
        <v>16</v>
      </c>
      <c r="K36" s="219">
        <v>123</v>
      </c>
      <c r="L36" s="218"/>
      <c r="M36" s="218"/>
      <c r="N36" s="218"/>
      <c r="R36" s="179"/>
    </row>
    <row r="37" spans="1:18" ht="12.75">
      <c r="A37" s="220" t="s">
        <v>188</v>
      </c>
      <c r="B37" s="221" t="s">
        <v>42</v>
      </c>
      <c r="C37" s="221">
        <v>9</v>
      </c>
      <c r="D37" s="221">
        <v>9</v>
      </c>
      <c r="E37" s="221" t="s">
        <v>42</v>
      </c>
      <c r="F37" s="221">
        <v>8</v>
      </c>
      <c r="G37" s="221">
        <v>4460</v>
      </c>
      <c r="H37" s="222" t="s">
        <v>42</v>
      </c>
      <c r="I37" s="222">
        <v>12175</v>
      </c>
      <c r="J37" s="222">
        <v>13</v>
      </c>
      <c r="K37" s="221">
        <v>156</v>
      </c>
      <c r="L37" s="218"/>
      <c r="M37" s="218"/>
      <c r="N37" s="218"/>
      <c r="R37" s="179"/>
    </row>
    <row r="38" spans="1:18" ht="12.75">
      <c r="A38" s="220"/>
      <c r="B38" s="221"/>
      <c r="C38" s="221"/>
      <c r="D38" s="221"/>
      <c r="E38" s="221"/>
      <c r="F38" s="221"/>
      <c r="G38" s="221"/>
      <c r="H38" s="222"/>
      <c r="I38" s="222"/>
      <c r="J38" s="222"/>
      <c r="K38" s="221"/>
      <c r="L38" s="218"/>
      <c r="M38" s="218"/>
      <c r="N38" s="218"/>
      <c r="R38" s="179"/>
    </row>
    <row r="39" spans="1:18" ht="12.75">
      <c r="A39" s="220" t="s">
        <v>189</v>
      </c>
      <c r="B39" s="222">
        <v>13</v>
      </c>
      <c r="C39" s="222">
        <v>37</v>
      </c>
      <c r="D39" s="222">
        <v>50</v>
      </c>
      <c r="E39" s="222">
        <v>13</v>
      </c>
      <c r="F39" s="222">
        <v>37</v>
      </c>
      <c r="G39" s="222">
        <v>8250</v>
      </c>
      <c r="H39" s="222" t="s">
        <v>42</v>
      </c>
      <c r="I39" s="222">
        <v>10500</v>
      </c>
      <c r="J39" s="222">
        <v>15</v>
      </c>
      <c r="K39" s="222">
        <v>512</v>
      </c>
      <c r="L39" s="218"/>
      <c r="M39" s="218"/>
      <c r="N39" s="218"/>
      <c r="R39" s="179"/>
    </row>
    <row r="40" spans="1:18" ht="12.75">
      <c r="A40" s="6"/>
      <c r="B40" s="174"/>
      <c r="C40" s="174"/>
      <c r="D40" s="174"/>
      <c r="E40" s="174"/>
      <c r="F40" s="174"/>
      <c r="G40" s="174"/>
      <c r="H40" s="219"/>
      <c r="I40" s="219"/>
      <c r="J40" s="219"/>
      <c r="K40" s="174"/>
      <c r="L40" s="218"/>
      <c r="M40" s="218"/>
      <c r="N40" s="218"/>
      <c r="R40" s="179"/>
    </row>
    <row r="41" spans="1:18" ht="12.75">
      <c r="A41" s="6" t="s">
        <v>190</v>
      </c>
      <c r="B41" s="174" t="s">
        <v>42</v>
      </c>
      <c r="C41" s="219" t="s">
        <v>42</v>
      </c>
      <c r="D41" s="219" t="s">
        <v>42</v>
      </c>
      <c r="E41" s="174" t="s">
        <v>42</v>
      </c>
      <c r="F41" s="219" t="s">
        <v>42</v>
      </c>
      <c r="G41" s="219">
        <v>83</v>
      </c>
      <c r="H41" s="174" t="s">
        <v>42</v>
      </c>
      <c r="I41" s="219" t="s">
        <v>42</v>
      </c>
      <c r="J41" s="219">
        <v>15</v>
      </c>
      <c r="K41" s="219">
        <v>1</v>
      </c>
      <c r="L41" s="218"/>
      <c r="M41" s="218"/>
      <c r="N41" s="218"/>
      <c r="R41" s="179"/>
    </row>
    <row r="42" spans="1:18" ht="12.75">
      <c r="A42" s="6" t="s">
        <v>191</v>
      </c>
      <c r="B42" s="219" t="s">
        <v>42</v>
      </c>
      <c r="C42" s="219" t="s">
        <v>42</v>
      </c>
      <c r="D42" s="219" t="s">
        <v>42</v>
      </c>
      <c r="E42" s="219" t="s">
        <v>42</v>
      </c>
      <c r="F42" s="219" t="s">
        <v>42</v>
      </c>
      <c r="G42" s="219">
        <v>597</v>
      </c>
      <c r="H42" s="219" t="s">
        <v>42</v>
      </c>
      <c r="I42" s="219" t="s">
        <v>42</v>
      </c>
      <c r="J42" s="219">
        <v>6</v>
      </c>
      <c r="K42" s="219">
        <v>4</v>
      </c>
      <c r="L42" s="218"/>
      <c r="M42" s="218"/>
      <c r="N42" s="218"/>
      <c r="R42" s="179"/>
    </row>
    <row r="43" spans="1:18" ht="12.75">
      <c r="A43" s="6" t="s">
        <v>192</v>
      </c>
      <c r="B43" s="219" t="s">
        <v>42</v>
      </c>
      <c r="C43" s="219" t="s">
        <v>42</v>
      </c>
      <c r="D43" s="219" t="s">
        <v>42</v>
      </c>
      <c r="E43" s="219" t="s">
        <v>42</v>
      </c>
      <c r="F43" s="219" t="s">
        <v>42</v>
      </c>
      <c r="G43" s="219" t="s">
        <v>42</v>
      </c>
      <c r="H43" s="219" t="s">
        <v>42</v>
      </c>
      <c r="I43" s="219" t="s">
        <v>42</v>
      </c>
      <c r="J43" s="219" t="s">
        <v>42</v>
      </c>
      <c r="K43" s="219" t="s">
        <v>42</v>
      </c>
      <c r="L43" s="218"/>
      <c r="M43" s="218"/>
      <c r="N43" s="218"/>
      <c r="R43" s="179"/>
    </row>
    <row r="44" spans="1:18" ht="12.75">
      <c r="A44" s="6" t="s">
        <v>193</v>
      </c>
      <c r="B44" s="174" t="s">
        <v>42</v>
      </c>
      <c r="C44" s="219" t="s">
        <v>42</v>
      </c>
      <c r="D44" s="219" t="s">
        <v>42</v>
      </c>
      <c r="E44" s="174" t="s">
        <v>42</v>
      </c>
      <c r="F44" s="219" t="s">
        <v>42</v>
      </c>
      <c r="G44" s="219" t="s">
        <v>42</v>
      </c>
      <c r="H44" s="174" t="s">
        <v>42</v>
      </c>
      <c r="I44" s="219" t="s">
        <v>42</v>
      </c>
      <c r="J44" s="219" t="s">
        <v>42</v>
      </c>
      <c r="K44" s="219" t="s">
        <v>42</v>
      </c>
      <c r="L44" s="218"/>
      <c r="M44" s="218"/>
      <c r="N44" s="218"/>
      <c r="R44" s="179"/>
    </row>
    <row r="45" spans="1:18" ht="12.75">
      <c r="A45" s="6" t="s">
        <v>194</v>
      </c>
      <c r="B45" s="219" t="s">
        <v>42</v>
      </c>
      <c r="C45" s="219" t="s">
        <v>42</v>
      </c>
      <c r="D45" s="219" t="s">
        <v>42</v>
      </c>
      <c r="E45" s="219" t="s">
        <v>42</v>
      </c>
      <c r="F45" s="219" t="s">
        <v>42</v>
      </c>
      <c r="G45" s="219">
        <v>890</v>
      </c>
      <c r="H45" s="219" t="s">
        <v>42</v>
      </c>
      <c r="I45" s="219" t="s">
        <v>42</v>
      </c>
      <c r="J45" s="219">
        <v>4</v>
      </c>
      <c r="K45" s="219">
        <v>4</v>
      </c>
      <c r="L45" s="218"/>
      <c r="M45" s="218"/>
      <c r="N45" s="218"/>
      <c r="R45" s="179"/>
    </row>
    <row r="46" spans="1:18" ht="12.75">
      <c r="A46" s="6" t="s">
        <v>195</v>
      </c>
      <c r="B46" s="219" t="s">
        <v>42</v>
      </c>
      <c r="C46" s="219" t="s">
        <v>42</v>
      </c>
      <c r="D46" s="219" t="s">
        <v>42</v>
      </c>
      <c r="E46" s="219" t="s">
        <v>42</v>
      </c>
      <c r="F46" s="219" t="s">
        <v>42</v>
      </c>
      <c r="G46" s="219">
        <v>5</v>
      </c>
      <c r="H46" s="219" t="s">
        <v>42</v>
      </c>
      <c r="I46" s="219" t="s">
        <v>42</v>
      </c>
      <c r="J46" s="219" t="s">
        <v>42</v>
      </c>
      <c r="K46" s="219" t="s">
        <v>42</v>
      </c>
      <c r="L46" s="218"/>
      <c r="M46" s="218"/>
      <c r="N46" s="218"/>
      <c r="R46" s="179"/>
    </row>
    <row r="47" spans="1:18" ht="12.75">
      <c r="A47" s="6" t="s">
        <v>196</v>
      </c>
      <c r="B47" s="174" t="s">
        <v>42</v>
      </c>
      <c r="C47" s="219" t="s">
        <v>42</v>
      </c>
      <c r="D47" s="219" t="s">
        <v>42</v>
      </c>
      <c r="E47" s="174" t="s">
        <v>42</v>
      </c>
      <c r="F47" s="219" t="s">
        <v>42</v>
      </c>
      <c r="G47" s="219" t="s">
        <v>42</v>
      </c>
      <c r="H47" s="174" t="s">
        <v>42</v>
      </c>
      <c r="I47" s="219" t="s">
        <v>42</v>
      </c>
      <c r="J47" s="219" t="s">
        <v>42</v>
      </c>
      <c r="K47" s="219" t="s">
        <v>42</v>
      </c>
      <c r="L47" s="218"/>
      <c r="M47" s="218"/>
      <c r="N47" s="218"/>
      <c r="R47" s="179"/>
    </row>
    <row r="48" spans="1:18" ht="12.75">
      <c r="A48" s="6" t="s">
        <v>197</v>
      </c>
      <c r="B48" s="174" t="s">
        <v>42</v>
      </c>
      <c r="C48" s="219" t="s">
        <v>42</v>
      </c>
      <c r="D48" s="219" t="s">
        <v>42</v>
      </c>
      <c r="E48" s="174" t="s">
        <v>42</v>
      </c>
      <c r="F48" s="219" t="s">
        <v>42</v>
      </c>
      <c r="G48" s="219">
        <v>51</v>
      </c>
      <c r="H48" s="174" t="s">
        <v>42</v>
      </c>
      <c r="I48" s="219" t="s">
        <v>42</v>
      </c>
      <c r="J48" s="219">
        <v>9</v>
      </c>
      <c r="K48" s="219" t="s">
        <v>42</v>
      </c>
      <c r="L48" s="218"/>
      <c r="M48" s="218"/>
      <c r="N48" s="218"/>
      <c r="R48" s="179"/>
    </row>
    <row r="49" spans="1:18" ht="12.75">
      <c r="A49" s="6" t="s">
        <v>198</v>
      </c>
      <c r="B49" s="219" t="s">
        <v>42</v>
      </c>
      <c r="C49" s="219" t="s">
        <v>42</v>
      </c>
      <c r="D49" s="219" t="s">
        <v>42</v>
      </c>
      <c r="E49" s="219" t="s">
        <v>42</v>
      </c>
      <c r="F49" s="219" t="s">
        <v>42</v>
      </c>
      <c r="G49" s="219" t="s">
        <v>42</v>
      </c>
      <c r="H49" s="219" t="s">
        <v>42</v>
      </c>
      <c r="I49" s="219" t="s">
        <v>42</v>
      </c>
      <c r="J49" s="219" t="s">
        <v>42</v>
      </c>
      <c r="K49" s="219" t="s">
        <v>42</v>
      </c>
      <c r="L49" s="218"/>
      <c r="M49" s="218"/>
      <c r="N49" s="218"/>
      <c r="R49" s="179"/>
    </row>
    <row r="50" spans="1:18" ht="12.75">
      <c r="A50" s="220" t="s">
        <v>276</v>
      </c>
      <c r="B50" s="221" t="s">
        <v>42</v>
      </c>
      <c r="C50" s="221" t="s">
        <v>42</v>
      </c>
      <c r="D50" s="221" t="s">
        <v>42</v>
      </c>
      <c r="E50" s="221" t="s">
        <v>42</v>
      </c>
      <c r="F50" s="221" t="s">
        <v>42</v>
      </c>
      <c r="G50" s="221">
        <v>1626</v>
      </c>
      <c r="H50" s="222" t="s">
        <v>42</v>
      </c>
      <c r="I50" s="222" t="s">
        <v>42</v>
      </c>
      <c r="J50" s="222">
        <v>5</v>
      </c>
      <c r="K50" s="221">
        <v>9</v>
      </c>
      <c r="L50" s="218"/>
      <c r="M50" s="218"/>
      <c r="N50" s="218"/>
      <c r="R50" s="179"/>
    </row>
    <row r="51" spans="1:18" ht="12.75">
      <c r="A51" s="220"/>
      <c r="B51" s="221"/>
      <c r="C51" s="221"/>
      <c r="D51" s="221"/>
      <c r="E51" s="221"/>
      <c r="F51" s="221"/>
      <c r="G51" s="221"/>
      <c r="H51" s="222"/>
      <c r="I51" s="222"/>
      <c r="J51" s="222"/>
      <c r="K51" s="221"/>
      <c r="L51" s="218"/>
      <c r="M51" s="218"/>
      <c r="N51" s="218"/>
      <c r="R51" s="179"/>
    </row>
    <row r="52" spans="1:18" ht="12.75">
      <c r="A52" s="220" t="s">
        <v>199</v>
      </c>
      <c r="B52" s="222" t="s">
        <v>42</v>
      </c>
      <c r="C52" s="222" t="s">
        <v>42</v>
      </c>
      <c r="D52" s="222" t="s">
        <v>42</v>
      </c>
      <c r="E52" s="222" t="s">
        <v>42</v>
      </c>
      <c r="F52" s="222" t="s">
        <v>42</v>
      </c>
      <c r="G52" s="223">
        <v>73</v>
      </c>
      <c r="H52" s="221" t="s">
        <v>42</v>
      </c>
      <c r="I52" s="222" t="s">
        <v>42</v>
      </c>
      <c r="J52" s="223">
        <v>15</v>
      </c>
      <c r="K52" s="222">
        <v>1</v>
      </c>
      <c r="L52" s="218"/>
      <c r="M52" s="218"/>
      <c r="N52" s="218"/>
      <c r="R52" s="179"/>
    </row>
    <row r="53" spans="1:18" ht="12.75">
      <c r="A53" s="6"/>
      <c r="B53" s="174"/>
      <c r="C53" s="174"/>
      <c r="D53" s="174"/>
      <c r="E53" s="174"/>
      <c r="F53" s="174"/>
      <c r="G53" s="174"/>
      <c r="H53" s="219"/>
      <c r="I53" s="219"/>
      <c r="J53" s="219"/>
      <c r="K53" s="174"/>
      <c r="L53" s="218"/>
      <c r="M53" s="218"/>
      <c r="N53" s="218"/>
      <c r="R53" s="179"/>
    </row>
    <row r="54" spans="1:18" ht="12.75">
      <c r="A54" s="6" t="s">
        <v>200</v>
      </c>
      <c r="B54" s="174" t="s">
        <v>42</v>
      </c>
      <c r="C54" s="219" t="s">
        <v>42</v>
      </c>
      <c r="D54" s="219" t="s">
        <v>42</v>
      </c>
      <c r="E54" s="174" t="s">
        <v>42</v>
      </c>
      <c r="F54" s="219" t="s">
        <v>42</v>
      </c>
      <c r="G54" s="219">
        <v>264</v>
      </c>
      <c r="H54" s="174" t="s">
        <v>42</v>
      </c>
      <c r="I54" s="219" t="s">
        <v>42</v>
      </c>
      <c r="J54" s="219">
        <v>24</v>
      </c>
      <c r="K54" s="219">
        <v>6</v>
      </c>
      <c r="L54" s="218"/>
      <c r="M54" s="218"/>
      <c r="N54" s="218"/>
      <c r="R54" s="179"/>
    </row>
    <row r="55" spans="1:18" ht="12.75">
      <c r="A55" s="6" t="s">
        <v>201</v>
      </c>
      <c r="B55" s="219" t="s">
        <v>42</v>
      </c>
      <c r="C55" s="219" t="s">
        <v>42</v>
      </c>
      <c r="D55" s="219" t="s">
        <v>42</v>
      </c>
      <c r="E55" s="219" t="s">
        <v>42</v>
      </c>
      <c r="F55" s="219" t="s">
        <v>42</v>
      </c>
      <c r="G55" s="219">
        <v>173</v>
      </c>
      <c r="H55" s="219" t="s">
        <v>42</v>
      </c>
      <c r="I55" s="219" t="s">
        <v>42</v>
      </c>
      <c r="J55" s="219" t="s">
        <v>42</v>
      </c>
      <c r="K55" s="219" t="s">
        <v>42</v>
      </c>
      <c r="L55" s="218"/>
      <c r="M55" s="218"/>
      <c r="N55" s="218"/>
      <c r="R55" s="179"/>
    </row>
    <row r="56" spans="1:18" ht="12.75">
      <c r="A56" s="6" t="s">
        <v>202</v>
      </c>
      <c r="B56" s="219" t="s">
        <v>42</v>
      </c>
      <c r="C56" s="219" t="s">
        <v>42</v>
      </c>
      <c r="D56" s="219" t="s">
        <v>42</v>
      </c>
      <c r="E56" s="219" t="s">
        <v>42</v>
      </c>
      <c r="F56" s="219" t="s">
        <v>42</v>
      </c>
      <c r="G56" s="219" t="s">
        <v>42</v>
      </c>
      <c r="H56" s="219" t="s">
        <v>42</v>
      </c>
      <c r="I56" s="219" t="s">
        <v>42</v>
      </c>
      <c r="J56" s="219" t="s">
        <v>42</v>
      </c>
      <c r="K56" s="219" t="s">
        <v>42</v>
      </c>
      <c r="L56" s="218"/>
      <c r="M56" s="218"/>
      <c r="N56" s="218"/>
      <c r="R56" s="179"/>
    </row>
    <row r="57" spans="1:18" ht="12.75">
      <c r="A57" s="6" t="s">
        <v>203</v>
      </c>
      <c r="B57" s="219" t="s">
        <v>42</v>
      </c>
      <c r="C57" s="219" t="s">
        <v>42</v>
      </c>
      <c r="D57" s="219" t="s">
        <v>42</v>
      </c>
      <c r="E57" s="219" t="s">
        <v>42</v>
      </c>
      <c r="F57" s="219" t="s">
        <v>42</v>
      </c>
      <c r="G57" s="219" t="s">
        <v>42</v>
      </c>
      <c r="H57" s="219" t="s">
        <v>42</v>
      </c>
      <c r="I57" s="219" t="s">
        <v>42</v>
      </c>
      <c r="J57" s="219" t="s">
        <v>42</v>
      </c>
      <c r="K57" s="219" t="s">
        <v>42</v>
      </c>
      <c r="L57" s="218"/>
      <c r="M57" s="218"/>
      <c r="N57" s="218"/>
      <c r="R57" s="179"/>
    </row>
    <row r="58" spans="1:18" ht="12.75">
      <c r="A58" s="6" t="s">
        <v>204</v>
      </c>
      <c r="B58" s="219" t="s">
        <v>42</v>
      </c>
      <c r="C58" s="219" t="s">
        <v>42</v>
      </c>
      <c r="D58" s="219" t="s">
        <v>42</v>
      </c>
      <c r="E58" s="219" t="s">
        <v>42</v>
      </c>
      <c r="F58" s="219" t="s">
        <v>42</v>
      </c>
      <c r="G58" s="219">
        <v>198</v>
      </c>
      <c r="H58" s="219" t="s">
        <v>42</v>
      </c>
      <c r="I58" s="219" t="s">
        <v>42</v>
      </c>
      <c r="J58" s="219" t="s">
        <v>42</v>
      </c>
      <c r="K58" s="219" t="s">
        <v>42</v>
      </c>
      <c r="L58" s="218"/>
      <c r="M58" s="218"/>
      <c r="N58" s="218"/>
      <c r="R58" s="179"/>
    </row>
    <row r="59" spans="1:18" s="225" customFormat="1" ht="12.75">
      <c r="A59" s="220" t="s">
        <v>205</v>
      </c>
      <c r="B59" s="221" t="s">
        <v>42</v>
      </c>
      <c r="C59" s="221" t="s">
        <v>42</v>
      </c>
      <c r="D59" s="221" t="s">
        <v>42</v>
      </c>
      <c r="E59" s="221" t="s">
        <v>42</v>
      </c>
      <c r="F59" s="221" t="s">
        <v>42</v>
      </c>
      <c r="G59" s="221">
        <v>635</v>
      </c>
      <c r="H59" s="222" t="s">
        <v>42</v>
      </c>
      <c r="I59" s="222" t="s">
        <v>42</v>
      </c>
      <c r="J59" s="222">
        <v>10</v>
      </c>
      <c r="K59" s="221">
        <v>6</v>
      </c>
      <c r="L59" s="224"/>
      <c r="M59" s="224"/>
      <c r="N59" s="224"/>
      <c r="R59" s="257"/>
    </row>
    <row r="60" spans="1:18" ht="12.75">
      <c r="A60" s="6"/>
      <c r="B60" s="174"/>
      <c r="C60" s="174"/>
      <c r="D60" s="174"/>
      <c r="E60" s="174"/>
      <c r="F60" s="174"/>
      <c r="G60" s="174"/>
      <c r="H60" s="219"/>
      <c r="I60" s="219"/>
      <c r="J60" s="219"/>
      <c r="K60" s="174"/>
      <c r="L60" s="218"/>
      <c r="M60" s="218"/>
      <c r="N60" s="218"/>
      <c r="R60" s="179"/>
    </row>
    <row r="61" spans="1:18" ht="12.75">
      <c r="A61" s="6" t="s">
        <v>206</v>
      </c>
      <c r="B61" s="219" t="s">
        <v>42</v>
      </c>
      <c r="C61" s="219">
        <v>1297</v>
      </c>
      <c r="D61" s="219">
        <v>1297</v>
      </c>
      <c r="E61" s="219" t="s">
        <v>42</v>
      </c>
      <c r="F61" s="219">
        <v>1292</v>
      </c>
      <c r="G61" s="219">
        <v>7600</v>
      </c>
      <c r="H61" s="219" t="s">
        <v>42</v>
      </c>
      <c r="I61" s="219">
        <v>21225</v>
      </c>
      <c r="J61" s="219">
        <v>15</v>
      </c>
      <c r="K61" s="219">
        <v>27537</v>
      </c>
      <c r="L61" s="218"/>
      <c r="M61" s="218"/>
      <c r="N61" s="218"/>
      <c r="R61" s="179"/>
    </row>
    <row r="62" spans="1:18" ht="12.75">
      <c r="A62" s="6" t="s">
        <v>207</v>
      </c>
      <c r="B62" s="219">
        <v>4</v>
      </c>
      <c r="C62" s="219">
        <v>361</v>
      </c>
      <c r="D62" s="219">
        <v>365</v>
      </c>
      <c r="E62" s="219">
        <v>4</v>
      </c>
      <c r="F62" s="219">
        <v>350</v>
      </c>
      <c r="G62" s="219">
        <v>500</v>
      </c>
      <c r="H62" s="219">
        <v>2100</v>
      </c>
      <c r="I62" s="219">
        <v>5270</v>
      </c>
      <c r="J62" s="219">
        <v>19</v>
      </c>
      <c r="K62" s="219">
        <v>1862</v>
      </c>
      <c r="L62" s="218"/>
      <c r="M62" s="218"/>
      <c r="N62" s="218"/>
      <c r="R62" s="179"/>
    </row>
    <row r="63" spans="1:18" ht="12.75">
      <c r="A63" s="6" t="s">
        <v>208</v>
      </c>
      <c r="B63" s="219" t="s">
        <v>42</v>
      </c>
      <c r="C63" s="219">
        <v>90</v>
      </c>
      <c r="D63" s="219">
        <v>90</v>
      </c>
      <c r="E63" s="219" t="s">
        <v>42</v>
      </c>
      <c r="F63" s="219">
        <v>90</v>
      </c>
      <c r="G63" s="219">
        <v>11081</v>
      </c>
      <c r="H63" s="219" t="s">
        <v>42</v>
      </c>
      <c r="I63" s="219">
        <v>2997</v>
      </c>
      <c r="J63" s="219">
        <v>3</v>
      </c>
      <c r="K63" s="219">
        <v>303</v>
      </c>
      <c r="L63" s="218"/>
      <c r="M63" s="218"/>
      <c r="N63" s="218"/>
      <c r="R63" s="179"/>
    </row>
    <row r="64" spans="1:18" s="225" customFormat="1" ht="12.75">
      <c r="A64" s="220" t="s">
        <v>209</v>
      </c>
      <c r="B64" s="221">
        <v>4</v>
      </c>
      <c r="C64" s="221">
        <v>1748</v>
      </c>
      <c r="D64" s="221">
        <v>1752</v>
      </c>
      <c r="E64" s="221">
        <v>4</v>
      </c>
      <c r="F64" s="221">
        <v>1732</v>
      </c>
      <c r="G64" s="221">
        <v>19181</v>
      </c>
      <c r="H64" s="222">
        <v>2100</v>
      </c>
      <c r="I64" s="222">
        <v>17054</v>
      </c>
      <c r="J64" s="222">
        <v>8</v>
      </c>
      <c r="K64" s="221">
        <v>29702</v>
      </c>
      <c r="L64" s="224"/>
      <c r="M64" s="224"/>
      <c r="N64" s="224"/>
      <c r="R64" s="257"/>
    </row>
    <row r="65" spans="1:18" ht="12.75">
      <c r="A65" s="6"/>
      <c r="B65" s="174"/>
      <c r="C65" s="174"/>
      <c r="D65" s="174"/>
      <c r="E65" s="174"/>
      <c r="F65" s="174"/>
      <c r="G65" s="174"/>
      <c r="H65" s="219"/>
      <c r="I65" s="219"/>
      <c r="J65" s="219"/>
      <c r="K65" s="174"/>
      <c r="L65" s="218"/>
      <c r="M65" s="218"/>
      <c r="N65" s="218"/>
      <c r="R65" s="179"/>
    </row>
    <row r="66" spans="1:18" s="225" customFormat="1" ht="12.75">
      <c r="A66" s="220" t="s">
        <v>210</v>
      </c>
      <c r="B66" s="222" t="s">
        <v>42</v>
      </c>
      <c r="C66" s="222">
        <v>11</v>
      </c>
      <c r="D66" s="222">
        <v>11</v>
      </c>
      <c r="E66" s="222" t="s">
        <v>42</v>
      </c>
      <c r="F66" s="222">
        <v>11</v>
      </c>
      <c r="G66" s="222">
        <v>985</v>
      </c>
      <c r="H66" s="222" t="s">
        <v>42</v>
      </c>
      <c r="I66" s="222">
        <v>11200</v>
      </c>
      <c r="J66" s="222">
        <v>9</v>
      </c>
      <c r="K66" s="222">
        <v>132</v>
      </c>
      <c r="L66" s="224"/>
      <c r="M66" s="224"/>
      <c r="N66" s="224"/>
      <c r="R66" s="257"/>
    </row>
    <row r="67" spans="1:19" ht="12.75">
      <c r="A67" s="6"/>
      <c r="B67" s="174"/>
      <c r="C67" s="174"/>
      <c r="D67" s="174"/>
      <c r="E67" s="174"/>
      <c r="F67" s="174"/>
      <c r="G67" s="174"/>
      <c r="H67" s="219"/>
      <c r="I67" s="219"/>
      <c r="J67" s="219"/>
      <c r="K67" s="174"/>
      <c r="L67" s="218"/>
      <c r="M67" s="218"/>
      <c r="N67" s="218"/>
      <c r="R67" s="179"/>
      <c r="S67" s="215"/>
    </row>
    <row r="68" spans="1:19" ht="12.75">
      <c r="A68" s="6" t="s">
        <v>211</v>
      </c>
      <c r="B68" s="174" t="s">
        <v>42</v>
      </c>
      <c r="C68" s="219" t="s">
        <v>42</v>
      </c>
      <c r="D68" s="219" t="s">
        <v>42</v>
      </c>
      <c r="E68" s="174" t="s">
        <v>42</v>
      </c>
      <c r="F68" s="219" t="s">
        <v>42</v>
      </c>
      <c r="G68" s="219">
        <v>5000</v>
      </c>
      <c r="H68" s="174" t="s">
        <v>42</v>
      </c>
      <c r="I68" s="219" t="s">
        <v>42</v>
      </c>
      <c r="J68" s="219">
        <v>12</v>
      </c>
      <c r="K68" s="219">
        <v>60</v>
      </c>
      <c r="L68" s="218"/>
      <c r="M68" s="218"/>
      <c r="N68" s="218"/>
      <c r="R68" s="179"/>
      <c r="S68" s="215"/>
    </row>
    <row r="69" spans="1:18" ht="12.75">
      <c r="A69" s="6" t="s">
        <v>212</v>
      </c>
      <c r="B69" s="174" t="s">
        <v>42</v>
      </c>
      <c r="C69" s="219" t="s">
        <v>42</v>
      </c>
      <c r="D69" s="219" t="s">
        <v>42</v>
      </c>
      <c r="E69" s="174" t="s">
        <v>42</v>
      </c>
      <c r="F69" s="219" t="s">
        <v>42</v>
      </c>
      <c r="G69" s="219">
        <v>3000</v>
      </c>
      <c r="H69" s="174" t="s">
        <v>42</v>
      </c>
      <c r="I69" s="219" t="s">
        <v>42</v>
      </c>
      <c r="J69" s="219">
        <v>10</v>
      </c>
      <c r="K69" s="219">
        <v>30</v>
      </c>
      <c r="L69" s="218"/>
      <c r="M69" s="218"/>
      <c r="N69" s="218"/>
      <c r="R69" s="179"/>
    </row>
    <row r="70" spans="1:18" s="225" customFormat="1" ht="12.75">
      <c r="A70" s="220" t="s">
        <v>213</v>
      </c>
      <c r="B70" s="221" t="s">
        <v>42</v>
      </c>
      <c r="C70" s="221" t="s">
        <v>42</v>
      </c>
      <c r="D70" s="221" t="s">
        <v>42</v>
      </c>
      <c r="E70" s="221" t="s">
        <v>42</v>
      </c>
      <c r="F70" s="221" t="s">
        <v>42</v>
      </c>
      <c r="G70" s="221">
        <v>8000</v>
      </c>
      <c r="H70" s="221" t="s">
        <v>42</v>
      </c>
      <c r="I70" s="222" t="s">
        <v>42</v>
      </c>
      <c r="J70" s="222">
        <v>11</v>
      </c>
      <c r="K70" s="221">
        <v>90</v>
      </c>
      <c r="L70" s="224"/>
      <c r="M70" s="224"/>
      <c r="N70" s="224"/>
      <c r="R70" s="257"/>
    </row>
    <row r="71" spans="1:18" ht="12.75">
      <c r="A71" s="6"/>
      <c r="B71" s="174"/>
      <c r="C71" s="174"/>
      <c r="D71" s="174"/>
      <c r="E71" s="174"/>
      <c r="F71" s="174"/>
      <c r="G71" s="174"/>
      <c r="H71" s="219"/>
      <c r="I71" s="219"/>
      <c r="J71" s="219"/>
      <c r="K71" s="174"/>
      <c r="L71" s="218"/>
      <c r="M71" s="218"/>
      <c r="N71" s="218"/>
      <c r="R71" s="179"/>
    </row>
    <row r="72" spans="1:18" ht="12.75">
      <c r="A72" s="6" t="s">
        <v>214</v>
      </c>
      <c r="B72" s="174" t="s">
        <v>42</v>
      </c>
      <c r="C72" s="219">
        <v>30</v>
      </c>
      <c r="D72" s="219">
        <v>30</v>
      </c>
      <c r="E72" s="174" t="s">
        <v>42</v>
      </c>
      <c r="F72" s="219">
        <v>30</v>
      </c>
      <c r="G72" s="174" t="s">
        <v>42</v>
      </c>
      <c r="H72" s="174" t="s">
        <v>42</v>
      </c>
      <c r="I72" s="219">
        <v>10250</v>
      </c>
      <c r="J72" s="174" t="s">
        <v>42</v>
      </c>
      <c r="K72" s="219">
        <v>308</v>
      </c>
      <c r="L72" s="218"/>
      <c r="M72" s="218"/>
      <c r="N72" s="218"/>
      <c r="R72" s="179"/>
    </row>
    <row r="73" spans="1:18" ht="12.75">
      <c r="A73" s="6" t="s">
        <v>215</v>
      </c>
      <c r="B73" s="174" t="s">
        <v>42</v>
      </c>
      <c r="C73" s="219">
        <v>27</v>
      </c>
      <c r="D73" s="219">
        <v>27</v>
      </c>
      <c r="E73" s="174" t="s">
        <v>42</v>
      </c>
      <c r="F73" s="219">
        <v>27</v>
      </c>
      <c r="G73" s="174" t="s">
        <v>42</v>
      </c>
      <c r="H73" s="174" t="s">
        <v>42</v>
      </c>
      <c r="I73" s="219">
        <v>3000</v>
      </c>
      <c r="J73" s="174" t="s">
        <v>42</v>
      </c>
      <c r="K73" s="219">
        <v>81</v>
      </c>
      <c r="L73" s="218"/>
      <c r="M73" s="218"/>
      <c r="N73" s="218"/>
      <c r="R73" s="179"/>
    </row>
    <row r="74" spans="1:18" ht="12.75">
      <c r="A74" s="6" t="s">
        <v>216</v>
      </c>
      <c r="B74" s="219" t="s">
        <v>42</v>
      </c>
      <c r="C74" s="219">
        <v>24</v>
      </c>
      <c r="D74" s="219">
        <v>24</v>
      </c>
      <c r="E74" s="219" t="s">
        <v>42</v>
      </c>
      <c r="F74" s="219">
        <v>24</v>
      </c>
      <c r="G74" s="219">
        <v>642</v>
      </c>
      <c r="H74" s="219" t="s">
        <v>42</v>
      </c>
      <c r="I74" s="219">
        <v>8500</v>
      </c>
      <c r="J74" s="219" t="s">
        <v>42</v>
      </c>
      <c r="K74" s="219">
        <v>204</v>
      </c>
      <c r="L74" s="218"/>
      <c r="M74" s="218"/>
      <c r="N74" s="218"/>
      <c r="R74" s="179"/>
    </row>
    <row r="75" spans="1:18" ht="12.75">
      <c r="A75" s="6" t="s">
        <v>217</v>
      </c>
      <c r="B75" s="174" t="s">
        <v>42</v>
      </c>
      <c r="C75" s="219">
        <v>785</v>
      </c>
      <c r="D75" s="219">
        <v>785</v>
      </c>
      <c r="E75" s="174" t="s">
        <v>42</v>
      </c>
      <c r="F75" s="219">
        <v>785</v>
      </c>
      <c r="G75" s="219">
        <v>20000</v>
      </c>
      <c r="H75" s="174" t="s">
        <v>42</v>
      </c>
      <c r="I75" s="219">
        <v>11900</v>
      </c>
      <c r="J75" s="184">
        <v>26</v>
      </c>
      <c r="K75" s="219">
        <v>9862</v>
      </c>
      <c r="L75" s="218"/>
      <c r="M75" s="218"/>
      <c r="N75" s="218"/>
      <c r="R75" s="179"/>
    </row>
    <row r="76" spans="1:18" ht="12.75">
      <c r="A76" s="6" t="s">
        <v>218</v>
      </c>
      <c r="B76" s="219">
        <v>2</v>
      </c>
      <c r="C76" s="219">
        <v>7</v>
      </c>
      <c r="D76" s="219">
        <v>9</v>
      </c>
      <c r="E76" s="219">
        <v>2</v>
      </c>
      <c r="F76" s="219">
        <v>7</v>
      </c>
      <c r="G76" s="219">
        <v>788</v>
      </c>
      <c r="H76" s="219">
        <v>650</v>
      </c>
      <c r="I76" s="219">
        <v>8000</v>
      </c>
      <c r="J76" s="219">
        <v>7</v>
      </c>
      <c r="K76" s="219">
        <v>63</v>
      </c>
      <c r="L76" s="218"/>
      <c r="M76" s="218"/>
      <c r="N76" s="218"/>
      <c r="R76" s="179"/>
    </row>
    <row r="77" spans="1:18" ht="12.75">
      <c r="A77" s="6" t="s">
        <v>219</v>
      </c>
      <c r="B77" s="219" t="s">
        <v>42</v>
      </c>
      <c r="C77" s="219" t="s">
        <v>42</v>
      </c>
      <c r="D77" s="219" t="s">
        <v>42</v>
      </c>
      <c r="E77" s="219" t="s">
        <v>42</v>
      </c>
      <c r="F77" s="219" t="s">
        <v>42</v>
      </c>
      <c r="G77" s="219">
        <v>2378</v>
      </c>
      <c r="H77" s="219" t="s">
        <v>42</v>
      </c>
      <c r="I77" s="219" t="s">
        <v>42</v>
      </c>
      <c r="J77" s="219">
        <v>6</v>
      </c>
      <c r="K77" s="219">
        <v>14</v>
      </c>
      <c r="L77" s="218"/>
      <c r="M77" s="218"/>
      <c r="N77" s="218"/>
      <c r="R77" s="179"/>
    </row>
    <row r="78" spans="1:18" ht="12.75">
      <c r="A78" s="6" t="s">
        <v>220</v>
      </c>
      <c r="B78" s="174" t="s">
        <v>42</v>
      </c>
      <c r="C78" s="219">
        <v>390</v>
      </c>
      <c r="D78" s="219">
        <v>390</v>
      </c>
      <c r="E78" s="174" t="s">
        <v>42</v>
      </c>
      <c r="F78" s="219">
        <v>390</v>
      </c>
      <c r="G78" s="174" t="s">
        <v>42</v>
      </c>
      <c r="H78" s="174" t="s">
        <v>42</v>
      </c>
      <c r="I78" s="219">
        <v>8400</v>
      </c>
      <c r="J78" s="174" t="s">
        <v>42</v>
      </c>
      <c r="K78" s="219">
        <v>3276</v>
      </c>
      <c r="L78" s="218"/>
      <c r="M78" s="218"/>
      <c r="N78" s="218"/>
      <c r="R78" s="179"/>
    </row>
    <row r="79" spans="1:18" ht="12.75">
      <c r="A79" s="6" t="s">
        <v>221</v>
      </c>
      <c r="B79" s="174" t="s">
        <v>42</v>
      </c>
      <c r="C79" s="219">
        <v>11</v>
      </c>
      <c r="D79" s="219">
        <v>11</v>
      </c>
      <c r="E79" s="174" t="s">
        <v>42</v>
      </c>
      <c r="F79" s="219">
        <v>11</v>
      </c>
      <c r="G79" s="174" t="s">
        <v>42</v>
      </c>
      <c r="H79" s="174" t="s">
        <v>42</v>
      </c>
      <c r="I79" s="219">
        <v>8150</v>
      </c>
      <c r="J79" s="174" t="s">
        <v>42</v>
      </c>
      <c r="K79" s="219">
        <v>90</v>
      </c>
      <c r="L79" s="218"/>
      <c r="M79" s="218"/>
      <c r="N79" s="218"/>
      <c r="R79" s="179"/>
    </row>
    <row r="80" spans="1:18" s="225" customFormat="1" ht="12.75">
      <c r="A80" s="220" t="s">
        <v>277</v>
      </c>
      <c r="B80" s="221">
        <v>2</v>
      </c>
      <c r="C80" s="221">
        <v>1274</v>
      </c>
      <c r="D80" s="221">
        <v>1276</v>
      </c>
      <c r="E80" s="221">
        <v>2</v>
      </c>
      <c r="F80" s="221">
        <v>1274</v>
      </c>
      <c r="G80" s="221">
        <v>23808</v>
      </c>
      <c r="H80" s="222">
        <v>650</v>
      </c>
      <c r="I80" s="222">
        <v>10483</v>
      </c>
      <c r="J80" s="222">
        <v>23</v>
      </c>
      <c r="K80" s="221">
        <v>13898</v>
      </c>
      <c r="L80" s="224"/>
      <c r="M80" s="224"/>
      <c r="N80" s="224"/>
      <c r="R80" s="257"/>
    </row>
    <row r="81" spans="1:18" ht="12.75">
      <c r="A81" s="6"/>
      <c r="B81" s="174"/>
      <c r="C81" s="174"/>
      <c r="D81" s="174"/>
      <c r="E81" s="174"/>
      <c r="F81" s="174"/>
      <c r="G81" s="174"/>
      <c r="H81" s="219"/>
      <c r="I81" s="219"/>
      <c r="J81" s="219"/>
      <c r="K81" s="174"/>
      <c r="L81" s="218"/>
      <c r="M81" s="218"/>
      <c r="N81" s="218"/>
      <c r="R81" s="179"/>
    </row>
    <row r="82" spans="1:18" ht="12.75">
      <c r="A82" s="6" t="s">
        <v>222</v>
      </c>
      <c r="B82" s="219" t="s">
        <v>42</v>
      </c>
      <c r="C82" s="219" t="s">
        <v>42</v>
      </c>
      <c r="D82" s="219" t="s">
        <v>42</v>
      </c>
      <c r="E82" s="219" t="s">
        <v>42</v>
      </c>
      <c r="F82" s="219" t="s">
        <v>42</v>
      </c>
      <c r="G82" s="219">
        <v>14780</v>
      </c>
      <c r="H82" s="219" t="s">
        <v>42</v>
      </c>
      <c r="I82" s="219" t="s">
        <v>42</v>
      </c>
      <c r="J82" s="219">
        <v>15</v>
      </c>
      <c r="K82" s="219">
        <v>222</v>
      </c>
      <c r="L82" s="218"/>
      <c r="M82" s="218"/>
      <c r="N82" s="218"/>
      <c r="R82" s="179"/>
    </row>
    <row r="83" spans="1:18" ht="12.75">
      <c r="A83" s="6" t="s">
        <v>223</v>
      </c>
      <c r="B83" s="219">
        <v>1</v>
      </c>
      <c r="C83" s="219">
        <v>2</v>
      </c>
      <c r="D83" s="219">
        <v>3</v>
      </c>
      <c r="E83" s="219">
        <v>1</v>
      </c>
      <c r="F83" s="219">
        <v>2</v>
      </c>
      <c r="G83" s="219">
        <v>24060</v>
      </c>
      <c r="H83" s="219">
        <v>1000</v>
      </c>
      <c r="I83" s="219">
        <v>6000</v>
      </c>
      <c r="J83" s="219">
        <v>10</v>
      </c>
      <c r="K83" s="219">
        <v>254</v>
      </c>
      <c r="L83" s="218"/>
      <c r="M83" s="218"/>
      <c r="N83" s="218"/>
      <c r="R83" s="179"/>
    </row>
    <row r="84" spans="1:18" s="225" customFormat="1" ht="12.75">
      <c r="A84" s="220" t="s">
        <v>224</v>
      </c>
      <c r="B84" s="221">
        <v>1</v>
      </c>
      <c r="C84" s="221">
        <v>2</v>
      </c>
      <c r="D84" s="221">
        <v>3</v>
      </c>
      <c r="E84" s="221">
        <v>1</v>
      </c>
      <c r="F84" s="221">
        <v>2</v>
      </c>
      <c r="G84" s="221">
        <v>38840</v>
      </c>
      <c r="H84" s="222">
        <v>1000</v>
      </c>
      <c r="I84" s="222">
        <v>6000</v>
      </c>
      <c r="J84" s="222">
        <v>12</v>
      </c>
      <c r="K84" s="221">
        <v>476</v>
      </c>
      <c r="L84" s="224"/>
      <c r="M84" s="224"/>
      <c r="N84" s="224"/>
      <c r="R84" s="257"/>
    </row>
    <row r="85" spans="1:18" ht="12.75">
      <c r="A85" s="6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218"/>
      <c r="M85" s="218"/>
      <c r="N85" s="218"/>
      <c r="R85" s="179"/>
    </row>
    <row r="86" spans="1:18" ht="13.5" thickBot="1">
      <c r="A86" s="227" t="s">
        <v>225</v>
      </c>
      <c r="B86" s="187">
        <v>28</v>
      </c>
      <c r="C86" s="187">
        <v>3083</v>
      </c>
      <c r="D86" s="187">
        <v>3111</v>
      </c>
      <c r="E86" s="187">
        <v>28</v>
      </c>
      <c r="F86" s="187">
        <v>3066</v>
      </c>
      <c r="G86" s="187">
        <v>118409</v>
      </c>
      <c r="H86" s="187">
        <v>1704</v>
      </c>
      <c r="I86" s="187">
        <v>14192</v>
      </c>
      <c r="J86" s="187">
        <v>14</v>
      </c>
      <c r="K86" s="187">
        <v>45186</v>
      </c>
      <c r="L86" s="218"/>
      <c r="M86" s="218"/>
      <c r="N86" s="218"/>
      <c r="R86" s="179"/>
    </row>
    <row r="87" spans="1:18" ht="12.75">
      <c r="A87" s="228"/>
      <c r="D87" s="229"/>
      <c r="E87" s="229"/>
      <c r="R87" s="179"/>
    </row>
    <row r="88" ht="12.75">
      <c r="R88" s="179"/>
    </row>
    <row r="89" spans="5:18" ht="12.75">
      <c r="E89" s="230"/>
      <c r="R89" s="179"/>
    </row>
  </sheetData>
  <mergeCells count="7">
    <mergeCell ref="E7:F7"/>
    <mergeCell ref="H7:I7"/>
    <mergeCell ref="G5:G8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4014">
    <pageSetUpPr fitToPage="1"/>
  </sheetPr>
  <dimension ref="A1:S89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100" customWidth="1"/>
    <col min="2" max="16384" width="11.421875" style="100" customWidth="1"/>
  </cols>
  <sheetData>
    <row r="1" spans="1:11" s="164" customFormat="1" ht="18">
      <c r="A1" s="290" t="s">
        <v>306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3" spans="1:11" s="166" customFormat="1" ht="15">
      <c r="A3" s="275" t="s">
        <v>292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s="166" customFormat="1" ht="15">
      <c r="A4" s="209"/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ht="12.75">
      <c r="A5" s="282"/>
      <c r="B5" s="296" t="s">
        <v>163</v>
      </c>
      <c r="C5" s="310"/>
      <c r="D5" s="310"/>
      <c r="E5" s="310"/>
      <c r="F5" s="310"/>
      <c r="G5" s="307" t="s">
        <v>164</v>
      </c>
      <c r="H5" s="284"/>
      <c r="I5" s="163" t="s">
        <v>3</v>
      </c>
      <c r="J5" s="285"/>
      <c r="K5" s="41"/>
    </row>
    <row r="6" spans="1:11" ht="12.75">
      <c r="A6" s="40" t="s">
        <v>165</v>
      </c>
      <c r="B6" s="294" t="s">
        <v>40</v>
      </c>
      <c r="C6" s="311"/>
      <c r="D6" s="311"/>
      <c r="E6" s="311"/>
      <c r="F6" s="295"/>
      <c r="G6" s="308"/>
      <c r="H6" s="296" t="s">
        <v>166</v>
      </c>
      <c r="I6" s="297"/>
      <c r="J6" s="41" t="s">
        <v>2</v>
      </c>
      <c r="K6" s="9" t="s">
        <v>10</v>
      </c>
    </row>
    <row r="7" spans="1:11" ht="12.75">
      <c r="A7" s="40" t="s">
        <v>167</v>
      </c>
      <c r="B7" s="211"/>
      <c r="C7" s="163" t="s">
        <v>14</v>
      </c>
      <c r="D7" s="212"/>
      <c r="E7" s="291" t="s">
        <v>15</v>
      </c>
      <c r="F7" s="293"/>
      <c r="G7" s="308"/>
      <c r="H7" s="294" t="s">
        <v>168</v>
      </c>
      <c r="I7" s="295"/>
      <c r="J7" s="9" t="s">
        <v>8</v>
      </c>
      <c r="K7" s="9" t="s">
        <v>13</v>
      </c>
    </row>
    <row r="8" spans="1:17" ht="13.5" thickBot="1">
      <c r="A8" s="213"/>
      <c r="B8" s="214" t="s">
        <v>97</v>
      </c>
      <c r="C8" s="214" t="s">
        <v>98</v>
      </c>
      <c r="D8" s="214" t="s">
        <v>14</v>
      </c>
      <c r="E8" s="214" t="s">
        <v>97</v>
      </c>
      <c r="F8" s="214" t="s">
        <v>98</v>
      </c>
      <c r="G8" s="309"/>
      <c r="H8" s="214" t="s">
        <v>97</v>
      </c>
      <c r="I8" s="214" t="s">
        <v>98</v>
      </c>
      <c r="J8" s="171" t="s">
        <v>143</v>
      </c>
      <c r="K8" s="171"/>
      <c r="P8" s="215"/>
      <c r="Q8" s="215"/>
    </row>
    <row r="9" spans="1:18" ht="12.75">
      <c r="A9" s="167" t="s">
        <v>169</v>
      </c>
      <c r="B9" s="219">
        <v>11</v>
      </c>
      <c r="C9" s="219">
        <v>3</v>
      </c>
      <c r="D9" s="219">
        <v>14</v>
      </c>
      <c r="E9" s="219">
        <v>11</v>
      </c>
      <c r="F9" s="219">
        <v>3</v>
      </c>
      <c r="G9" s="219">
        <v>1518</v>
      </c>
      <c r="H9" s="216" t="s">
        <v>42</v>
      </c>
      <c r="I9" s="216" t="s">
        <v>42</v>
      </c>
      <c r="J9" s="216" t="s">
        <v>42</v>
      </c>
      <c r="K9" s="216" t="s">
        <v>42</v>
      </c>
      <c r="L9" s="218"/>
      <c r="M9" s="218"/>
      <c r="N9" s="218"/>
      <c r="R9" s="179"/>
    </row>
    <row r="10" spans="1:18" ht="12.75">
      <c r="A10" s="6" t="s">
        <v>170</v>
      </c>
      <c r="B10" s="219">
        <v>6</v>
      </c>
      <c r="C10" s="219">
        <v>2</v>
      </c>
      <c r="D10" s="219">
        <v>8</v>
      </c>
      <c r="E10" s="219">
        <v>6</v>
      </c>
      <c r="F10" s="219">
        <v>2</v>
      </c>
      <c r="G10" s="219">
        <v>705</v>
      </c>
      <c r="H10" s="219">
        <v>9000</v>
      </c>
      <c r="I10" s="219">
        <v>22000</v>
      </c>
      <c r="J10" s="219">
        <v>60</v>
      </c>
      <c r="K10" s="219">
        <v>140</v>
      </c>
      <c r="L10" s="218"/>
      <c r="M10" s="218"/>
      <c r="N10" s="218"/>
      <c r="R10" s="179"/>
    </row>
    <row r="11" spans="1:18" ht="12.75">
      <c r="A11" s="6" t="s">
        <v>171</v>
      </c>
      <c r="B11" s="219">
        <v>5</v>
      </c>
      <c r="C11" s="219">
        <v>1</v>
      </c>
      <c r="D11" s="219">
        <v>6</v>
      </c>
      <c r="E11" s="219">
        <v>5</v>
      </c>
      <c r="F11" s="219">
        <v>1</v>
      </c>
      <c r="G11" s="219">
        <v>1821</v>
      </c>
      <c r="H11" s="184">
        <v>6000</v>
      </c>
      <c r="I11" s="184">
        <v>8000</v>
      </c>
      <c r="J11" s="219">
        <v>40</v>
      </c>
      <c r="K11" s="219">
        <v>111</v>
      </c>
      <c r="L11" s="218"/>
      <c r="M11" s="218"/>
      <c r="N11" s="218"/>
      <c r="R11" s="179"/>
    </row>
    <row r="12" spans="1:18" ht="12.75">
      <c r="A12" s="6" t="s">
        <v>172</v>
      </c>
      <c r="B12" s="219">
        <v>8</v>
      </c>
      <c r="C12" s="219">
        <v>2</v>
      </c>
      <c r="D12" s="219">
        <v>10</v>
      </c>
      <c r="E12" s="219">
        <v>8</v>
      </c>
      <c r="F12" s="219">
        <v>2</v>
      </c>
      <c r="G12" s="219">
        <v>479</v>
      </c>
      <c r="H12" s="219">
        <v>9000</v>
      </c>
      <c r="I12" s="219">
        <v>22000</v>
      </c>
      <c r="J12" s="219">
        <v>60</v>
      </c>
      <c r="K12" s="219">
        <v>144</v>
      </c>
      <c r="L12" s="218"/>
      <c r="M12" s="218"/>
      <c r="N12" s="218"/>
      <c r="R12" s="179"/>
    </row>
    <row r="13" spans="1:18" ht="12.75">
      <c r="A13" s="220" t="s">
        <v>173</v>
      </c>
      <c r="B13" s="221">
        <v>30</v>
      </c>
      <c r="C13" s="221">
        <v>8</v>
      </c>
      <c r="D13" s="221">
        <v>38</v>
      </c>
      <c r="E13" s="221">
        <v>30</v>
      </c>
      <c r="F13" s="221">
        <v>8</v>
      </c>
      <c r="G13" s="221">
        <v>4523</v>
      </c>
      <c r="H13" s="222">
        <v>5200</v>
      </c>
      <c r="I13" s="222">
        <v>12000</v>
      </c>
      <c r="J13" s="222">
        <v>32</v>
      </c>
      <c r="K13" s="221">
        <v>395</v>
      </c>
      <c r="L13" s="218"/>
      <c r="M13" s="218"/>
      <c r="N13" s="218"/>
      <c r="R13" s="179"/>
    </row>
    <row r="14" spans="1:18" ht="12.75">
      <c r="A14" s="220"/>
      <c r="B14" s="221"/>
      <c r="C14" s="221"/>
      <c r="D14" s="221"/>
      <c r="E14" s="221"/>
      <c r="F14" s="221"/>
      <c r="G14" s="221"/>
      <c r="H14" s="222"/>
      <c r="I14" s="222"/>
      <c r="J14" s="222"/>
      <c r="K14" s="221"/>
      <c r="L14" s="218"/>
      <c r="M14" s="218"/>
      <c r="N14" s="218"/>
      <c r="R14" s="179"/>
    </row>
    <row r="15" spans="1:18" ht="12.75">
      <c r="A15" s="220" t="s">
        <v>174</v>
      </c>
      <c r="B15" s="222" t="s">
        <v>42</v>
      </c>
      <c r="C15" s="221" t="s">
        <v>42</v>
      </c>
      <c r="D15" s="222" t="s">
        <v>42</v>
      </c>
      <c r="E15" s="221" t="s">
        <v>42</v>
      </c>
      <c r="F15" s="221" t="s">
        <v>42</v>
      </c>
      <c r="G15" s="222">
        <v>2000</v>
      </c>
      <c r="H15" s="221" t="s">
        <v>42</v>
      </c>
      <c r="I15" s="221" t="s">
        <v>42</v>
      </c>
      <c r="J15" s="222">
        <v>5</v>
      </c>
      <c r="K15" s="222">
        <v>10</v>
      </c>
      <c r="L15" s="218"/>
      <c r="M15" s="218"/>
      <c r="N15" s="218"/>
      <c r="R15" s="179"/>
    </row>
    <row r="16" spans="1:18" ht="12.75">
      <c r="A16" s="220"/>
      <c r="B16" s="221"/>
      <c r="C16" s="221"/>
      <c r="D16" s="221"/>
      <c r="E16" s="221"/>
      <c r="F16" s="221"/>
      <c r="G16" s="221"/>
      <c r="H16" s="222"/>
      <c r="I16" s="222"/>
      <c r="J16" s="222"/>
      <c r="K16" s="221"/>
      <c r="L16" s="218"/>
      <c r="M16" s="218"/>
      <c r="N16" s="218"/>
      <c r="R16" s="179"/>
    </row>
    <row r="17" spans="1:18" ht="12.75">
      <c r="A17" s="220" t="s">
        <v>175</v>
      </c>
      <c r="B17" s="222" t="s">
        <v>42</v>
      </c>
      <c r="C17" s="222" t="s">
        <v>42</v>
      </c>
      <c r="D17" s="222" t="s">
        <v>42</v>
      </c>
      <c r="E17" s="222" t="s">
        <v>42</v>
      </c>
      <c r="F17" s="222" t="s">
        <v>42</v>
      </c>
      <c r="G17" s="222">
        <v>33</v>
      </c>
      <c r="H17" s="222" t="s">
        <v>42</v>
      </c>
      <c r="I17" s="222" t="s">
        <v>42</v>
      </c>
      <c r="J17" s="222" t="s">
        <v>42</v>
      </c>
      <c r="K17" s="222" t="s">
        <v>42</v>
      </c>
      <c r="L17" s="218"/>
      <c r="M17" s="218"/>
      <c r="N17" s="218"/>
      <c r="R17" s="179"/>
    </row>
    <row r="18" spans="1:18" ht="12.75">
      <c r="A18" s="6"/>
      <c r="B18" s="174"/>
      <c r="C18" s="174"/>
      <c r="D18" s="174"/>
      <c r="E18" s="174"/>
      <c r="F18" s="174"/>
      <c r="G18" s="174"/>
      <c r="H18" s="219"/>
      <c r="I18" s="219"/>
      <c r="J18" s="219"/>
      <c r="K18" s="174"/>
      <c r="L18" s="218"/>
      <c r="M18" s="218"/>
      <c r="N18" s="218"/>
      <c r="R18" s="179"/>
    </row>
    <row r="19" spans="1:18" ht="12.75">
      <c r="A19" s="6" t="s">
        <v>176</v>
      </c>
      <c r="B19" s="219" t="s">
        <v>42</v>
      </c>
      <c r="C19" s="219" t="s">
        <v>42</v>
      </c>
      <c r="D19" s="219" t="s">
        <v>42</v>
      </c>
      <c r="E19" s="219" t="s">
        <v>42</v>
      </c>
      <c r="F19" s="219" t="s">
        <v>42</v>
      </c>
      <c r="G19" s="219">
        <v>975</v>
      </c>
      <c r="H19" s="219" t="s">
        <v>42</v>
      </c>
      <c r="I19" s="219" t="s">
        <v>42</v>
      </c>
      <c r="J19" s="219">
        <v>15</v>
      </c>
      <c r="K19" s="219">
        <v>15</v>
      </c>
      <c r="L19" s="218"/>
      <c r="M19" s="218"/>
      <c r="N19" s="218"/>
      <c r="R19" s="179"/>
    </row>
    <row r="20" spans="1:18" ht="12.75">
      <c r="A20" s="6" t="s">
        <v>177</v>
      </c>
      <c r="B20" s="219" t="s">
        <v>42</v>
      </c>
      <c r="C20" s="174" t="s">
        <v>42</v>
      </c>
      <c r="D20" s="219" t="s">
        <v>42</v>
      </c>
      <c r="E20" s="219" t="s">
        <v>42</v>
      </c>
      <c r="F20" s="174" t="s">
        <v>42</v>
      </c>
      <c r="G20" s="219">
        <v>500</v>
      </c>
      <c r="H20" s="219" t="s">
        <v>42</v>
      </c>
      <c r="I20" s="174" t="s">
        <v>42</v>
      </c>
      <c r="J20" s="219">
        <v>12</v>
      </c>
      <c r="K20" s="219">
        <v>6</v>
      </c>
      <c r="L20" s="218"/>
      <c r="M20" s="218"/>
      <c r="N20" s="218"/>
      <c r="R20" s="179"/>
    </row>
    <row r="21" spans="1:18" ht="12.75">
      <c r="A21" s="6" t="s">
        <v>178</v>
      </c>
      <c r="B21" s="219" t="s">
        <v>42</v>
      </c>
      <c r="C21" s="219" t="s">
        <v>42</v>
      </c>
      <c r="D21" s="219" t="s">
        <v>42</v>
      </c>
      <c r="E21" s="219" t="s">
        <v>42</v>
      </c>
      <c r="F21" s="219" t="s">
        <v>42</v>
      </c>
      <c r="G21" s="219">
        <v>372</v>
      </c>
      <c r="H21" s="219" t="s">
        <v>42</v>
      </c>
      <c r="I21" s="219" t="s">
        <v>42</v>
      </c>
      <c r="J21" s="219">
        <v>11</v>
      </c>
      <c r="K21" s="219">
        <v>4</v>
      </c>
      <c r="L21" s="218"/>
      <c r="M21" s="218"/>
      <c r="N21" s="218"/>
      <c r="R21" s="179"/>
    </row>
    <row r="22" spans="1:18" ht="12.75">
      <c r="A22" s="220" t="s">
        <v>274</v>
      </c>
      <c r="B22" s="222" t="s">
        <v>42</v>
      </c>
      <c r="C22" s="222" t="s">
        <v>42</v>
      </c>
      <c r="D22" s="222" t="s">
        <v>42</v>
      </c>
      <c r="E22" s="222" t="s">
        <v>42</v>
      </c>
      <c r="F22" s="222" t="s">
        <v>42</v>
      </c>
      <c r="G22" s="221">
        <v>1847</v>
      </c>
      <c r="H22" s="222" t="s">
        <v>42</v>
      </c>
      <c r="I22" s="222" t="s">
        <v>42</v>
      </c>
      <c r="J22" s="222">
        <v>13</v>
      </c>
      <c r="K22" s="221">
        <v>25</v>
      </c>
      <c r="L22" s="218"/>
      <c r="M22" s="218"/>
      <c r="N22" s="218"/>
      <c r="R22" s="179"/>
    </row>
    <row r="23" spans="1:18" ht="12.75">
      <c r="A23" s="220"/>
      <c r="B23" s="221"/>
      <c r="C23" s="221"/>
      <c r="D23" s="221"/>
      <c r="E23" s="221"/>
      <c r="F23" s="221"/>
      <c r="G23" s="221"/>
      <c r="H23" s="222"/>
      <c r="I23" s="222"/>
      <c r="J23" s="222"/>
      <c r="K23" s="221"/>
      <c r="L23" s="218"/>
      <c r="M23" s="218"/>
      <c r="N23" s="218"/>
      <c r="R23" s="179"/>
    </row>
    <row r="24" spans="1:18" ht="12.75">
      <c r="A24" s="220" t="s">
        <v>179</v>
      </c>
      <c r="B24" s="222" t="s">
        <v>42</v>
      </c>
      <c r="C24" s="222">
        <v>8</v>
      </c>
      <c r="D24" s="222">
        <v>8</v>
      </c>
      <c r="E24" s="222" t="s">
        <v>42</v>
      </c>
      <c r="F24" s="222">
        <v>8</v>
      </c>
      <c r="G24" s="222">
        <v>944</v>
      </c>
      <c r="H24" s="222" t="s">
        <v>42</v>
      </c>
      <c r="I24" s="222">
        <v>6350</v>
      </c>
      <c r="J24" s="222">
        <v>10.766949152542374</v>
      </c>
      <c r="K24" s="222">
        <v>61</v>
      </c>
      <c r="L24" s="218"/>
      <c r="M24" s="218"/>
      <c r="N24" s="218"/>
      <c r="R24" s="179"/>
    </row>
    <row r="25" spans="1:18" ht="12.75">
      <c r="A25" s="220"/>
      <c r="B25" s="221"/>
      <c r="C25" s="221"/>
      <c r="D25" s="221"/>
      <c r="E25" s="221"/>
      <c r="F25" s="221"/>
      <c r="G25" s="221"/>
      <c r="H25" s="222"/>
      <c r="I25" s="222"/>
      <c r="J25" s="222"/>
      <c r="K25" s="221"/>
      <c r="L25" s="218"/>
      <c r="M25" s="218"/>
      <c r="N25" s="218"/>
      <c r="R25" s="179"/>
    </row>
    <row r="26" spans="1:18" ht="12.75">
      <c r="A26" s="220" t="s">
        <v>180</v>
      </c>
      <c r="B26" s="222">
        <v>1</v>
      </c>
      <c r="C26" s="222">
        <v>6</v>
      </c>
      <c r="D26" s="222">
        <v>7</v>
      </c>
      <c r="E26" s="222">
        <v>1</v>
      </c>
      <c r="F26" s="222">
        <v>6</v>
      </c>
      <c r="G26" s="222">
        <v>2255</v>
      </c>
      <c r="H26" s="222">
        <v>2400</v>
      </c>
      <c r="I26" s="222">
        <v>8500</v>
      </c>
      <c r="J26" s="222">
        <v>6.990687361419068</v>
      </c>
      <c r="K26" s="222">
        <v>69</v>
      </c>
      <c r="L26" s="218"/>
      <c r="M26" s="218"/>
      <c r="N26" s="218"/>
      <c r="R26" s="179"/>
    </row>
    <row r="27" spans="1:18" ht="12.75">
      <c r="A27" s="6"/>
      <c r="B27" s="174"/>
      <c r="C27" s="174"/>
      <c r="D27" s="174"/>
      <c r="E27" s="174"/>
      <c r="F27" s="174"/>
      <c r="G27" s="174"/>
      <c r="H27" s="219"/>
      <c r="I27" s="219"/>
      <c r="J27" s="219"/>
      <c r="K27" s="174"/>
      <c r="L27" s="218"/>
      <c r="M27" s="218"/>
      <c r="N27" s="218"/>
      <c r="R27" s="179"/>
    </row>
    <row r="28" spans="1:18" ht="12.75">
      <c r="A28" s="6" t="s">
        <v>181</v>
      </c>
      <c r="B28" s="174" t="s">
        <v>42</v>
      </c>
      <c r="C28" s="174" t="s">
        <v>42</v>
      </c>
      <c r="D28" s="219" t="s">
        <v>42</v>
      </c>
      <c r="E28" s="174" t="s">
        <v>42</v>
      </c>
      <c r="F28" s="174" t="s">
        <v>42</v>
      </c>
      <c r="G28" s="174" t="s">
        <v>42</v>
      </c>
      <c r="H28" s="174" t="s">
        <v>42</v>
      </c>
      <c r="I28" s="219" t="s">
        <v>42</v>
      </c>
      <c r="J28" s="174" t="s">
        <v>42</v>
      </c>
      <c r="K28" s="174" t="s">
        <v>42</v>
      </c>
      <c r="L28" s="218"/>
      <c r="M28" s="218"/>
      <c r="N28" s="218"/>
      <c r="R28" s="179"/>
    </row>
    <row r="29" spans="1:18" ht="12.75">
      <c r="A29" s="6" t="s">
        <v>182</v>
      </c>
      <c r="B29" s="174" t="s">
        <v>42</v>
      </c>
      <c r="C29" s="219" t="s">
        <v>42</v>
      </c>
      <c r="D29" s="219" t="s">
        <v>42</v>
      </c>
      <c r="E29" s="174" t="s">
        <v>42</v>
      </c>
      <c r="F29" s="219" t="s">
        <v>42</v>
      </c>
      <c r="G29" s="219">
        <v>1386</v>
      </c>
      <c r="H29" s="174" t="s">
        <v>42</v>
      </c>
      <c r="I29" s="219" t="s">
        <v>42</v>
      </c>
      <c r="J29" s="219">
        <v>21.494949494949495</v>
      </c>
      <c r="K29" s="219">
        <v>30</v>
      </c>
      <c r="L29" s="218"/>
      <c r="M29" s="218"/>
      <c r="N29" s="218"/>
      <c r="R29" s="179"/>
    </row>
    <row r="30" spans="1:18" ht="12.75">
      <c r="A30" s="6" t="s">
        <v>183</v>
      </c>
      <c r="B30" s="174" t="s">
        <v>42</v>
      </c>
      <c r="C30" s="219" t="s">
        <v>42</v>
      </c>
      <c r="D30" s="219" t="s">
        <v>42</v>
      </c>
      <c r="E30" s="174" t="s">
        <v>42</v>
      </c>
      <c r="F30" s="219" t="s">
        <v>42</v>
      </c>
      <c r="G30" s="174" t="s">
        <v>42</v>
      </c>
      <c r="H30" s="174" t="s">
        <v>42</v>
      </c>
      <c r="I30" s="219" t="s">
        <v>42</v>
      </c>
      <c r="J30" s="174" t="s">
        <v>42</v>
      </c>
      <c r="K30" s="219" t="s">
        <v>42</v>
      </c>
      <c r="L30" s="218"/>
      <c r="M30" s="218"/>
      <c r="N30" s="218"/>
      <c r="R30" s="179"/>
    </row>
    <row r="31" spans="1:18" s="225" customFormat="1" ht="12.75">
      <c r="A31" s="220" t="s">
        <v>275</v>
      </c>
      <c r="B31" s="222" t="s">
        <v>42</v>
      </c>
      <c r="C31" s="222" t="s">
        <v>42</v>
      </c>
      <c r="D31" s="222" t="s">
        <v>42</v>
      </c>
      <c r="E31" s="222" t="s">
        <v>42</v>
      </c>
      <c r="F31" s="222" t="s">
        <v>42</v>
      </c>
      <c r="G31" s="221">
        <v>1386</v>
      </c>
      <c r="H31" s="222" t="s">
        <v>42</v>
      </c>
      <c r="I31" s="222" t="s">
        <v>42</v>
      </c>
      <c r="J31" s="222">
        <v>21.494949494949495</v>
      </c>
      <c r="K31" s="221">
        <v>30</v>
      </c>
      <c r="L31" s="224"/>
      <c r="M31" s="224"/>
      <c r="N31" s="224"/>
      <c r="R31" s="257"/>
    </row>
    <row r="32" spans="1:18" ht="12.75">
      <c r="A32" s="6"/>
      <c r="B32" s="174"/>
      <c r="C32" s="174"/>
      <c r="D32" s="174"/>
      <c r="E32" s="174"/>
      <c r="F32" s="174"/>
      <c r="G32" s="174"/>
      <c r="H32" s="219"/>
      <c r="I32" s="219"/>
      <c r="J32" s="219"/>
      <c r="K32" s="174"/>
      <c r="L32" s="218"/>
      <c r="M32" s="218"/>
      <c r="N32" s="218"/>
      <c r="R32" s="179"/>
    </row>
    <row r="33" spans="1:18" ht="12.75">
      <c r="A33" s="6" t="s">
        <v>184</v>
      </c>
      <c r="B33" s="219">
        <v>1</v>
      </c>
      <c r="C33" s="219">
        <v>6</v>
      </c>
      <c r="D33" s="219">
        <v>7</v>
      </c>
      <c r="E33" s="219">
        <v>1</v>
      </c>
      <c r="F33" s="219">
        <v>6</v>
      </c>
      <c r="G33" s="219">
        <v>1477</v>
      </c>
      <c r="H33" s="226">
        <v>6200</v>
      </c>
      <c r="I33" s="226">
        <v>10600</v>
      </c>
      <c r="J33" s="226">
        <v>5</v>
      </c>
      <c r="K33" s="219">
        <v>77</v>
      </c>
      <c r="L33" s="218"/>
      <c r="M33" s="218"/>
      <c r="N33" s="218"/>
      <c r="R33" s="179"/>
    </row>
    <row r="34" spans="1:18" ht="12.75">
      <c r="A34" s="6" t="s">
        <v>185</v>
      </c>
      <c r="B34" s="226" t="s">
        <v>42</v>
      </c>
      <c r="C34" s="226" t="s">
        <v>42</v>
      </c>
      <c r="D34" s="219" t="s">
        <v>42</v>
      </c>
      <c r="E34" s="226" t="s">
        <v>42</v>
      </c>
      <c r="F34" s="226" t="s">
        <v>42</v>
      </c>
      <c r="G34" s="219" t="s">
        <v>42</v>
      </c>
      <c r="H34" s="226" t="s">
        <v>42</v>
      </c>
      <c r="I34" s="226" t="s">
        <v>42</v>
      </c>
      <c r="J34" s="226" t="s">
        <v>42</v>
      </c>
      <c r="K34" s="219" t="s">
        <v>42</v>
      </c>
      <c r="L34" s="218"/>
      <c r="M34" s="218"/>
      <c r="N34" s="218"/>
      <c r="R34" s="179"/>
    </row>
    <row r="35" spans="1:18" ht="12.75">
      <c r="A35" s="6" t="s">
        <v>186</v>
      </c>
      <c r="B35" s="226" t="s">
        <v>42</v>
      </c>
      <c r="C35" s="219">
        <v>47</v>
      </c>
      <c r="D35" s="219">
        <v>47</v>
      </c>
      <c r="E35" s="226" t="s">
        <v>42</v>
      </c>
      <c r="F35" s="219">
        <v>40</v>
      </c>
      <c r="G35" s="219">
        <v>97</v>
      </c>
      <c r="H35" s="226" t="s">
        <v>42</v>
      </c>
      <c r="I35" s="226">
        <v>12000</v>
      </c>
      <c r="J35" s="226">
        <v>6</v>
      </c>
      <c r="K35" s="219">
        <v>482</v>
      </c>
      <c r="L35" s="218"/>
      <c r="M35" s="218"/>
      <c r="N35" s="218"/>
      <c r="R35" s="179"/>
    </row>
    <row r="36" spans="1:18" ht="12.75">
      <c r="A36" s="6" t="s">
        <v>187</v>
      </c>
      <c r="B36" s="226" t="s">
        <v>42</v>
      </c>
      <c r="C36" s="219">
        <v>7</v>
      </c>
      <c r="D36" s="219">
        <v>7</v>
      </c>
      <c r="E36" s="226" t="s">
        <v>42</v>
      </c>
      <c r="F36" s="219">
        <v>7</v>
      </c>
      <c r="G36" s="219">
        <v>2832</v>
      </c>
      <c r="H36" s="226" t="s">
        <v>42</v>
      </c>
      <c r="I36" s="226">
        <v>8857</v>
      </c>
      <c r="J36" s="226">
        <v>4</v>
      </c>
      <c r="K36" s="219">
        <v>73</v>
      </c>
      <c r="L36" s="218"/>
      <c r="M36" s="218"/>
      <c r="N36" s="218"/>
      <c r="R36" s="179"/>
    </row>
    <row r="37" spans="1:18" ht="12.75">
      <c r="A37" s="220" t="s">
        <v>188</v>
      </c>
      <c r="B37" s="221">
        <v>1</v>
      </c>
      <c r="C37" s="221">
        <v>60</v>
      </c>
      <c r="D37" s="221">
        <v>61</v>
      </c>
      <c r="E37" s="221">
        <v>1</v>
      </c>
      <c r="F37" s="221">
        <v>53</v>
      </c>
      <c r="G37" s="221">
        <v>4406</v>
      </c>
      <c r="H37" s="222">
        <v>6200</v>
      </c>
      <c r="I37" s="222">
        <v>11426.396226415094</v>
      </c>
      <c r="J37" s="222">
        <v>4.379255560599183</v>
      </c>
      <c r="K37" s="221">
        <v>632</v>
      </c>
      <c r="L37" s="218"/>
      <c r="M37" s="218"/>
      <c r="N37" s="218"/>
      <c r="R37" s="179"/>
    </row>
    <row r="38" spans="1:18" ht="12.75">
      <c r="A38" s="220"/>
      <c r="B38" s="221"/>
      <c r="C38" s="221"/>
      <c r="D38" s="221"/>
      <c r="E38" s="221"/>
      <c r="F38" s="221"/>
      <c r="G38" s="221"/>
      <c r="H38" s="222"/>
      <c r="I38" s="222"/>
      <c r="J38" s="222"/>
      <c r="K38" s="221"/>
      <c r="L38" s="218"/>
      <c r="M38" s="218"/>
      <c r="N38" s="218"/>
      <c r="R38" s="179"/>
    </row>
    <row r="39" spans="1:18" ht="12.75">
      <c r="A39" s="220" t="s">
        <v>189</v>
      </c>
      <c r="B39" s="222">
        <v>2</v>
      </c>
      <c r="C39" s="222">
        <v>3</v>
      </c>
      <c r="D39" s="222">
        <v>5</v>
      </c>
      <c r="E39" s="222">
        <v>2</v>
      </c>
      <c r="F39" s="222">
        <v>3</v>
      </c>
      <c r="G39" s="222">
        <v>5930</v>
      </c>
      <c r="H39" s="222" t="s">
        <v>42</v>
      </c>
      <c r="I39" s="222">
        <v>4500</v>
      </c>
      <c r="J39" s="222">
        <v>11.720067453625632</v>
      </c>
      <c r="K39" s="222">
        <v>83</v>
      </c>
      <c r="L39" s="218"/>
      <c r="M39" s="218"/>
      <c r="N39" s="218"/>
      <c r="R39" s="179"/>
    </row>
    <row r="40" spans="1:18" ht="12.75">
      <c r="A40" s="6"/>
      <c r="B40" s="174"/>
      <c r="C40" s="174"/>
      <c r="D40" s="174"/>
      <c r="E40" s="174"/>
      <c r="F40" s="174"/>
      <c r="G40" s="174"/>
      <c r="H40" s="219"/>
      <c r="I40" s="219"/>
      <c r="J40" s="219"/>
      <c r="K40" s="174"/>
      <c r="L40" s="218"/>
      <c r="M40" s="218"/>
      <c r="N40" s="218"/>
      <c r="R40" s="179"/>
    </row>
    <row r="41" spans="1:18" ht="12.75">
      <c r="A41" s="6" t="s">
        <v>190</v>
      </c>
      <c r="B41" s="174" t="s">
        <v>42</v>
      </c>
      <c r="C41" s="219" t="s">
        <v>42</v>
      </c>
      <c r="D41" s="219" t="s">
        <v>42</v>
      </c>
      <c r="E41" s="174" t="s">
        <v>42</v>
      </c>
      <c r="F41" s="219" t="s">
        <v>42</v>
      </c>
      <c r="G41" s="219">
        <v>194</v>
      </c>
      <c r="H41" s="174" t="s">
        <v>42</v>
      </c>
      <c r="I41" s="219" t="s">
        <v>42</v>
      </c>
      <c r="J41" s="219">
        <v>8.45360824742268</v>
      </c>
      <c r="K41" s="219">
        <v>1</v>
      </c>
      <c r="L41" s="218"/>
      <c r="M41" s="218"/>
      <c r="N41" s="218"/>
      <c r="R41" s="179"/>
    </row>
    <row r="42" spans="1:18" ht="12.75">
      <c r="A42" s="6" t="s">
        <v>191</v>
      </c>
      <c r="B42" s="219" t="s">
        <v>42</v>
      </c>
      <c r="C42" s="219" t="s">
        <v>42</v>
      </c>
      <c r="D42" s="219" t="s">
        <v>42</v>
      </c>
      <c r="E42" s="219" t="s">
        <v>42</v>
      </c>
      <c r="F42" s="219" t="s">
        <v>42</v>
      </c>
      <c r="G42" s="219">
        <v>3669</v>
      </c>
      <c r="H42" s="219" t="s">
        <v>42</v>
      </c>
      <c r="I42" s="219" t="s">
        <v>42</v>
      </c>
      <c r="J42" s="219">
        <v>8.389479422185882</v>
      </c>
      <c r="K42" s="219">
        <v>31</v>
      </c>
      <c r="L42" s="218"/>
      <c r="M42" s="218"/>
      <c r="N42" s="218"/>
      <c r="R42" s="179"/>
    </row>
    <row r="43" spans="1:18" ht="12.75">
      <c r="A43" s="6" t="s">
        <v>192</v>
      </c>
      <c r="B43" s="219" t="s">
        <v>42</v>
      </c>
      <c r="C43" s="219" t="s">
        <v>42</v>
      </c>
      <c r="D43" s="219" t="s">
        <v>42</v>
      </c>
      <c r="E43" s="219" t="s">
        <v>42</v>
      </c>
      <c r="F43" s="219" t="s">
        <v>42</v>
      </c>
      <c r="G43" s="219">
        <v>1071</v>
      </c>
      <c r="H43" s="219" t="s">
        <v>42</v>
      </c>
      <c r="I43" s="219" t="s">
        <v>42</v>
      </c>
      <c r="J43" s="219">
        <v>8</v>
      </c>
      <c r="K43" s="219">
        <v>9</v>
      </c>
      <c r="L43" s="218"/>
      <c r="M43" s="218"/>
      <c r="N43" s="218"/>
      <c r="R43" s="179"/>
    </row>
    <row r="44" spans="1:18" ht="12.75">
      <c r="A44" s="6" t="s">
        <v>193</v>
      </c>
      <c r="B44" s="174" t="s">
        <v>42</v>
      </c>
      <c r="C44" s="219" t="s">
        <v>42</v>
      </c>
      <c r="D44" s="219" t="s">
        <v>42</v>
      </c>
      <c r="E44" s="174" t="s">
        <v>42</v>
      </c>
      <c r="F44" s="219" t="s">
        <v>42</v>
      </c>
      <c r="G44" s="219">
        <v>244</v>
      </c>
      <c r="H44" s="174" t="s">
        <v>42</v>
      </c>
      <c r="I44" s="219" t="s">
        <v>42</v>
      </c>
      <c r="J44" s="219">
        <v>30</v>
      </c>
      <c r="K44" s="219">
        <v>7</v>
      </c>
      <c r="L44" s="218"/>
      <c r="M44" s="218"/>
      <c r="N44" s="218"/>
      <c r="R44" s="179"/>
    </row>
    <row r="45" spans="1:18" ht="12.75">
      <c r="A45" s="6" t="s">
        <v>194</v>
      </c>
      <c r="B45" s="219" t="s">
        <v>42</v>
      </c>
      <c r="C45" s="219" t="s">
        <v>42</v>
      </c>
      <c r="D45" s="219" t="s">
        <v>42</v>
      </c>
      <c r="E45" s="219" t="s">
        <v>42</v>
      </c>
      <c r="F45" s="219" t="s">
        <v>42</v>
      </c>
      <c r="G45" s="219">
        <v>1900</v>
      </c>
      <c r="H45" s="219" t="s">
        <v>42</v>
      </c>
      <c r="I45" s="219" t="s">
        <v>42</v>
      </c>
      <c r="J45" s="219">
        <v>10</v>
      </c>
      <c r="K45" s="219">
        <v>19</v>
      </c>
      <c r="L45" s="218"/>
      <c r="M45" s="218"/>
      <c r="N45" s="218"/>
      <c r="R45" s="179"/>
    </row>
    <row r="46" spans="1:18" ht="12.75">
      <c r="A46" s="6" t="s">
        <v>195</v>
      </c>
      <c r="B46" s="219" t="s">
        <v>42</v>
      </c>
      <c r="C46" s="219" t="s">
        <v>42</v>
      </c>
      <c r="D46" s="219" t="s">
        <v>42</v>
      </c>
      <c r="E46" s="219" t="s">
        <v>42</v>
      </c>
      <c r="F46" s="219" t="s">
        <v>42</v>
      </c>
      <c r="G46" s="219">
        <v>121</v>
      </c>
      <c r="H46" s="219" t="s">
        <v>42</v>
      </c>
      <c r="I46" s="219" t="s">
        <v>42</v>
      </c>
      <c r="J46" s="219">
        <v>8.165289256198347</v>
      </c>
      <c r="K46" s="219">
        <v>1</v>
      </c>
      <c r="L46" s="218"/>
      <c r="M46" s="218"/>
      <c r="N46" s="218"/>
      <c r="R46" s="179"/>
    </row>
    <row r="47" spans="1:18" ht="12.75">
      <c r="A47" s="6" t="s">
        <v>196</v>
      </c>
      <c r="B47" s="174" t="s">
        <v>42</v>
      </c>
      <c r="C47" s="219" t="s">
        <v>42</v>
      </c>
      <c r="D47" s="219" t="s">
        <v>42</v>
      </c>
      <c r="E47" s="174" t="s">
        <v>42</v>
      </c>
      <c r="F47" s="219" t="s">
        <v>42</v>
      </c>
      <c r="G47" s="219">
        <v>39</v>
      </c>
      <c r="H47" s="174" t="s">
        <v>42</v>
      </c>
      <c r="I47" s="219" t="s">
        <v>42</v>
      </c>
      <c r="J47" s="219">
        <v>5</v>
      </c>
      <c r="K47" s="219" t="s">
        <v>42</v>
      </c>
      <c r="L47" s="218"/>
      <c r="M47" s="218"/>
      <c r="N47" s="218"/>
      <c r="R47" s="179"/>
    </row>
    <row r="48" spans="1:18" ht="12.75">
      <c r="A48" s="6" t="s">
        <v>197</v>
      </c>
      <c r="B48" s="174" t="s">
        <v>42</v>
      </c>
      <c r="C48" s="219" t="s">
        <v>42</v>
      </c>
      <c r="D48" s="219" t="s">
        <v>42</v>
      </c>
      <c r="E48" s="174" t="s">
        <v>42</v>
      </c>
      <c r="F48" s="219" t="s">
        <v>42</v>
      </c>
      <c r="G48" s="219">
        <v>701</v>
      </c>
      <c r="H48" s="174" t="s">
        <v>42</v>
      </c>
      <c r="I48" s="219" t="s">
        <v>42</v>
      </c>
      <c r="J48" s="219">
        <v>13.532097004279601</v>
      </c>
      <c r="K48" s="219">
        <v>9</v>
      </c>
      <c r="L48" s="218"/>
      <c r="M48" s="218"/>
      <c r="N48" s="218"/>
      <c r="R48" s="179"/>
    </row>
    <row r="49" spans="1:18" ht="12.75">
      <c r="A49" s="6" t="s">
        <v>198</v>
      </c>
      <c r="B49" s="219" t="s">
        <v>42</v>
      </c>
      <c r="C49" s="219">
        <v>1</v>
      </c>
      <c r="D49" s="219">
        <v>1</v>
      </c>
      <c r="E49" s="219" t="s">
        <v>42</v>
      </c>
      <c r="F49" s="219">
        <v>1</v>
      </c>
      <c r="G49" s="219" t="s">
        <v>42</v>
      </c>
      <c r="H49" s="219" t="s">
        <v>42</v>
      </c>
      <c r="I49" s="219" t="s">
        <v>42</v>
      </c>
      <c r="J49" s="219" t="s">
        <v>42</v>
      </c>
      <c r="K49" s="219">
        <v>7</v>
      </c>
      <c r="L49" s="218"/>
      <c r="M49" s="218"/>
      <c r="N49" s="218"/>
      <c r="R49" s="179"/>
    </row>
    <row r="50" spans="1:18" ht="12.75">
      <c r="A50" s="220" t="s">
        <v>276</v>
      </c>
      <c r="B50" s="222" t="s">
        <v>42</v>
      </c>
      <c r="C50" s="221">
        <v>1</v>
      </c>
      <c r="D50" s="221">
        <v>1</v>
      </c>
      <c r="E50" s="222" t="s">
        <v>42</v>
      </c>
      <c r="F50" s="221">
        <v>1</v>
      </c>
      <c r="G50" s="221">
        <v>7939</v>
      </c>
      <c r="H50" s="222" t="s">
        <v>42</v>
      </c>
      <c r="I50" s="222" t="s">
        <v>42</v>
      </c>
      <c r="J50" s="222">
        <v>9.822143846832095</v>
      </c>
      <c r="K50" s="221">
        <f>SUM(K41:K49)</f>
        <v>84</v>
      </c>
      <c r="L50" s="218"/>
      <c r="M50" s="218"/>
      <c r="N50" s="218"/>
      <c r="R50" s="179"/>
    </row>
    <row r="51" spans="1:18" ht="12.75">
      <c r="A51" s="220"/>
      <c r="B51" s="221"/>
      <c r="C51" s="221"/>
      <c r="D51" s="221"/>
      <c r="E51" s="221"/>
      <c r="F51" s="221"/>
      <c r="G51" s="221"/>
      <c r="H51" s="222"/>
      <c r="I51" s="222"/>
      <c r="J51" s="222"/>
      <c r="K51" s="221"/>
      <c r="L51" s="218"/>
      <c r="M51" s="218"/>
      <c r="N51" s="218"/>
      <c r="R51" s="179"/>
    </row>
    <row r="52" spans="1:18" ht="12.75">
      <c r="A52" s="220" t="s">
        <v>199</v>
      </c>
      <c r="B52" s="222" t="s">
        <v>42</v>
      </c>
      <c r="C52" s="222" t="s">
        <v>42</v>
      </c>
      <c r="D52" s="222" t="s">
        <v>42</v>
      </c>
      <c r="E52" s="222" t="s">
        <v>42</v>
      </c>
      <c r="F52" s="222" t="s">
        <v>42</v>
      </c>
      <c r="G52" s="222">
        <v>1556</v>
      </c>
      <c r="H52" s="221" t="s">
        <v>42</v>
      </c>
      <c r="I52" s="222" t="s">
        <v>42</v>
      </c>
      <c r="J52" s="222">
        <v>13.133676092544988</v>
      </c>
      <c r="K52" s="222">
        <v>20</v>
      </c>
      <c r="L52" s="218"/>
      <c r="M52" s="218"/>
      <c r="N52" s="218"/>
      <c r="R52" s="179"/>
    </row>
    <row r="53" spans="1:18" ht="12.75">
      <c r="A53" s="6"/>
      <c r="B53" s="174"/>
      <c r="C53" s="174"/>
      <c r="D53" s="174"/>
      <c r="E53" s="174"/>
      <c r="F53" s="174"/>
      <c r="G53" s="174"/>
      <c r="H53" s="219"/>
      <c r="I53" s="219"/>
      <c r="J53" s="219"/>
      <c r="K53" s="174"/>
      <c r="L53" s="218"/>
      <c r="M53" s="218"/>
      <c r="N53" s="218"/>
      <c r="R53" s="179"/>
    </row>
    <row r="54" spans="1:18" ht="12.75">
      <c r="A54" s="6" t="s">
        <v>200</v>
      </c>
      <c r="B54" s="174" t="s">
        <v>42</v>
      </c>
      <c r="C54" s="219">
        <v>2</v>
      </c>
      <c r="D54" s="219">
        <v>2</v>
      </c>
      <c r="E54" s="174" t="s">
        <v>42</v>
      </c>
      <c r="F54" s="219">
        <v>2</v>
      </c>
      <c r="G54" s="219">
        <v>2129</v>
      </c>
      <c r="H54" s="174" t="s">
        <v>42</v>
      </c>
      <c r="I54" s="219">
        <v>4800</v>
      </c>
      <c r="J54" s="219" t="s">
        <v>42</v>
      </c>
      <c r="K54" s="219">
        <v>42</v>
      </c>
      <c r="L54" s="218"/>
      <c r="M54" s="218"/>
      <c r="N54" s="218"/>
      <c r="R54" s="179"/>
    </row>
    <row r="55" spans="1:18" ht="12.75">
      <c r="A55" s="6" t="s">
        <v>201</v>
      </c>
      <c r="B55" s="219">
        <v>9</v>
      </c>
      <c r="C55" s="219">
        <v>38</v>
      </c>
      <c r="D55" s="219">
        <v>47</v>
      </c>
      <c r="E55" s="219">
        <v>9</v>
      </c>
      <c r="F55" s="219">
        <v>35</v>
      </c>
      <c r="G55" s="219">
        <v>4822</v>
      </c>
      <c r="H55" s="219">
        <v>1930</v>
      </c>
      <c r="I55" s="219">
        <v>6920</v>
      </c>
      <c r="J55" s="219">
        <v>2.994400663625052</v>
      </c>
      <c r="K55" s="219">
        <v>274</v>
      </c>
      <c r="L55" s="218"/>
      <c r="M55" s="218"/>
      <c r="N55" s="218"/>
      <c r="R55" s="179"/>
    </row>
    <row r="56" spans="1:18" ht="12.75">
      <c r="A56" s="6" t="s">
        <v>202</v>
      </c>
      <c r="B56" s="219" t="s">
        <v>42</v>
      </c>
      <c r="C56" s="219" t="s">
        <v>42</v>
      </c>
      <c r="D56" s="219" t="s">
        <v>42</v>
      </c>
      <c r="E56" s="219" t="s">
        <v>42</v>
      </c>
      <c r="F56" s="219" t="s">
        <v>42</v>
      </c>
      <c r="G56" s="219">
        <v>4970</v>
      </c>
      <c r="H56" s="219" t="s">
        <v>42</v>
      </c>
      <c r="I56" s="219" t="s">
        <v>42</v>
      </c>
      <c r="J56" s="219" t="s">
        <v>42</v>
      </c>
      <c r="K56" s="219" t="s">
        <v>42</v>
      </c>
      <c r="L56" s="218"/>
      <c r="M56" s="218"/>
      <c r="N56" s="218"/>
      <c r="R56" s="179"/>
    </row>
    <row r="57" spans="1:18" ht="12.75">
      <c r="A57" s="6" t="s">
        <v>203</v>
      </c>
      <c r="B57" s="219" t="s">
        <v>42</v>
      </c>
      <c r="C57" s="219" t="s">
        <v>42</v>
      </c>
      <c r="D57" s="219" t="s">
        <v>42</v>
      </c>
      <c r="E57" s="219" t="s">
        <v>42</v>
      </c>
      <c r="F57" s="219" t="s">
        <v>42</v>
      </c>
      <c r="G57" s="219">
        <v>1200</v>
      </c>
      <c r="H57" s="219" t="s">
        <v>42</v>
      </c>
      <c r="I57" s="219" t="s">
        <v>42</v>
      </c>
      <c r="J57" s="219" t="s">
        <v>42</v>
      </c>
      <c r="K57" s="219">
        <v>13</v>
      </c>
      <c r="L57" s="218"/>
      <c r="M57" s="218"/>
      <c r="N57" s="218"/>
      <c r="R57" s="179"/>
    </row>
    <row r="58" spans="1:18" ht="12.75">
      <c r="A58" s="6" t="s">
        <v>204</v>
      </c>
      <c r="B58" s="219" t="s">
        <v>42</v>
      </c>
      <c r="C58" s="219" t="s">
        <v>42</v>
      </c>
      <c r="D58" s="219" t="s">
        <v>42</v>
      </c>
      <c r="E58" s="219" t="s">
        <v>42</v>
      </c>
      <c r="F58" s="219" t="s">
        <v>42</v>
      </c>
      <c r="G58" s="219">
        <v>1811</v>
      </c>
      <c r="H58" s="219" t="s">
        <v>42</v>
      </c>
      <c r="I58" s="219" t="s">
        <v>42</v>
      </c>
      <c r="J58" s="219">
        <v>12.366096079514081</v>
      </c>
      <c r="K58" s="219">
        <v>22</v>
      </c>
      <c r="L58" s="218"/>
      <c r="M58" s="218"/>
      <c r="N58" s="218"/>
      <c r="R58" s="179"/>
    </row>
    <row r="59" spans="1:18" s="225" customFormat="1" ht="12.75">
      <c r="A59" s="220" t="s">
        <v>205</v>
      </c>
      <c r="B59" s="221">
        <v>9</v>
      </c>
      <c r="C59" s="221">
        <v>40</v>
      </c>
      <c r="D59" s="221">
        <v>49</v>
      </c>
      <c r="E59" s="221">
        <v>9</v>
      </c>
      <c r="F59" s="221">
        <v>37</v>
      </c>
      <c r="G59" s="221">
        <v>14932</v>
      </c>
      <c r="H59" s="222">
        <v>1930</v>
      </c>
      <c r="I59" s="222">
        <v>6805.405405405405</v>
      </c>
      <c r="J59" s="222">
        <v>2.466782748459684</v>
      </c>
      <c r="K59" s="221">
        <v>351</v>
      </c>
      <c r="L59" s="224"/>
      <c r="M59" s="224"/>
      <c r="N59" s="224"/>
      <c r="R59" s="257"/>
    </row>
    <row r="60" spans="1:18" ht="12.75">
      <c r="A60" s="6"/>
      <c r="B60" s="174"/>
      <c r="C60" s="174"/>
      <c r="D60" s="174"/>
      <c r="E60" s="174"/>
      <c r="F60" s="174"/>
      <c r="G60" s="174"/>
      <c r="H60" s="219"/>
      <c r="I60" s="219"/>
      <c r="J60" s="219"/>
      <c r="K60" s="174"/>
      <c r="L60" s="218"/>
      <c r="M60" s="218"/>
      <c r="N60" s="218"/>
      <c r="R60" s="179"/>
    </row>
    <row r="61" spans="1:18" ht="12.75">
      <c r="A61" s="6" t="s">
        <v>206</v>
      </c>
      <c r="B61" s="219">
        <v>8</v>
      </c>
      <c r="C61" s="219">
        <v>12</v>
      </c>
      <c r="D61" s="219">
        <v>20</v>
      </c>
      <c r="E61" s="219">
        <v>8</v>
      </c>
      <c r="F61" s="219">
        <v>12</v>
      </c>
      <c r="G61" s="219">
        <v>3650</v>
      </c>
      <c r="H61" s="219">
        <v>3500</v>
      </c>
      <c r="I61" s="219">
        <v>8041.666666666667</v>
      </c>
      <c r="J61" s="219">
        <v>8.753424657534246</v>
      </c>
      <c r="K61" s="219">
        <v>157</v>
      </c>
      <c r="L61" s="218"/>
      <c r="M61" s="218"/>
      <c r="N61" s="218"/>
      <c r="R61" s="179"/>
    </row>
    <row r="62" spans="1:18" ht="12.75">
      <c r="A62" s="6" t="s">
        <v>207</v>
      </c>
      <c r="B62" s="219">
        <v>3</v>
      </c>
      <c r="C62" s="219">
        <v>8</v>
      </c>
      <c r="D62" s="219">
        <v>11</v>
      </c>
      <c r="E62" s="219">
        <v>3</v>
      </c>
      <c r="F62" s="219">
        <v>8</v>
      </c>
      <c r="G62" s="219">
        <v>250</v>
      </c>
      <c r="H62" s="219">
        <v>1600</v>
      </c>
      <c r="I62" s="219">
        <v>4500</v>
      </c>
      <c r="J62" s="219">
        <v>7.2</v>
      </c>
      <c r="K62" s="219">
        <v>43</v>
      </c>
      <c r="L62" s="218"/>
      <c r="M62" s="218"/>
      <c r="N62" s="218"/>
      <c r="R62" s="179"/>
    </row>
    <row r="63" spans="1:18" ht="12.75">
      <c r="A63" s="6" t="s">
        <v>208</v>
      </c>
      <c r="B63" s="219">
        <v>4</v>
      </c>
      <c r="C63" s="219">
        <v>9</v>
      </c>
      <c r="D63" s="219">
        <v>13</v>
      </c>
      <c r="E63" s="219">
        <v>4</v>
      </c>
      <c r="F63" s="219">
        <v>9</v>
      </c>
      <c r="G63" s="219">
        <v>2843</v>
      </c>
      <c r="H63" s="219">
        <v>500</v>
      </c>
      <c r="I63" s="219">
        <v>6000</v>
      </c>
      <c r="J63" s="219">
        <v>5.394301793879705</v>
      </c>
      <c r="K63" s="219">
        <v>71</v>
      </c>
      <c r="L63" s="218"/>
      <c r="M63" s="218"/>
      <c r="N63" s="218"/>
      <c r="R63" s="179"/>
    </row>
    <row r="64" spans="1:18" s="225" customFormat="1" ht="12.75">
      <c r="A64" s="220" t="s">
        <v>209</v>
      </c>
      <c r="B64" s="221">
        <v>15</v>
      </c>
      <c r="C64" s="221">
        <v>29</v>
      </c>
      <c r="D64" s="221">
        <v>44</v>
      </c>
      <c r="E64" s="221">
        <v>15</v>
      </c>
      <c r="F64" s="221">
        <v>29</v>
      </c>
      <c r="G64" s="221">
        <v>6743</v>
      </c>
      <c r="H64" s="222">
        <v>2320</v>
      </c>
      <c r="I64" s="222">
        <v>6431.0344827586205</v>
      </c>
      <c r="J64" s="222">
        <v>7.279549162094024</v>
      </c>
      <c r="K64" s="221">
        <v>271</v>
      </c>
      <c r="L64" s="224"/>
      <c r="M64" s="224"/>
      <c r="N64" s="224"/>
      <c r="R64" s="257"/>
    </row>
    <row r="65" spans="1:18" ht="12.75">
      <c r="A65" s="6"/>
      <c r="B65" s="174"/>
      <c r="C65" s="174"/>
      <c r="D65" s="174"/>
      <c r="E65" s="174"/>
      <c r="F65" s="174"/>
      <c r="G65" s="174"/>
      <c r="H65" s="219"/>
      <c r="I65" s="219"/>
      <c r="J65" s="219"/>
      <c r="K65" s="174"/>
      <c r="L65" s="218"/>
      <c r="M65" s="218"/>
      <c r="N65" s="218"/>
      <c r="R65" s="179"/>
    </row>
    <row r="66" spans="1:18" s="225" customFormat="1" ht="12.75">
      <c r="A66" s="220" t="s">
        <v>210</v>
      </c>
      <c r="B66" s="222" t="s">
        <v>42</v>
      </c>
      <c r="C66" s="222">
        <v>17</v>
      </c>
      <c r="D66" s="222">
        <v>17</v>
      </c>
      <c r="E66" s="222" t="s">
        <v>42</v>
      </c>
      <c r="F66" s="222">
        <v>17</v>
      </c>
      <c r="G66" s="222">
        <v>1506</v>
      </c>
      <c r="H66" s="222" t="s">
        <v>42</v>
      </c>
      <c r="I66" s="222" t="s">
        <v>42</v>
      </c>
      <c r="J66" s="222">
        <v>8</v>
      </c>
      <c r="K66" s="222">
        <v>119</v>
      </c>
      <c r="L66" s="224"/>
      <c r="M66" s="224"/>
      <c r="N66" s="224"/>
      <c r="R66" s="257"/>
    </row>
    <row r="67" spans="1:19" ht="12.75">
      <c r="A67" s="6"/>
      <c r="B67" s="174"/>
      <c r="C67" s="174"/>
      <c r="D67" s="174"/>
      <c r="E67" s="174"/>
      <c r="F67" s="174"/>
      <c r="G67" s="174"/>
      <c r="H67" s="219"/>
      <c r="I67" s="219"/>
      <c r="J67" s="219"/>
      <c r="K67" s="174"/>
      <c r="L67" s="218"/>
      <c r="M67" s="218"/>
      <c r="N67" s="218"/>
      <c r="R67" s="179"/>
      <c r="S67" s="215"/>
    </row>
    <row r="68" spans="1:19" ht="12.75">
      <c r="A68" s="6" t="s">
        <v>211</v>
      </c>
      <c r="B68" s="174" t="s">
        <v>42</v>
      </c>
      <c r="C68" s="219">
        <v>60</v>
      </c>
      <c r="D68" s="219">
        <v>60</v>
      </c>
      <c r="E68" s="174" t="s">
        <v>42</v>
      </c>
      <c r="F68" s="219">
        <v>60</v>
      </c>
      <c r="G68" s="219">
        <v>5000</v>
      </c>
      <c r="H68" s="174" t="s">
        <v>42</v>
      </c>
      <c r="I68" s="219">
        <v>23000</v>
      </c>
      <c r="J68" s="219">
        <v>10</v>
      </c>
      <c r="K68" s="219">
        <v>1430</v>
      </c>
      <c r="L68" s="218"/>
      <c r="M68" s="218"/>
      <c r="N68" s="218"/>
      <c r="R68" s="179"/>
      <c r="S68" s="215"/>
    </row>
    <row r="69" spans="1:18" ht="12.75">
      <c r="A69" s="6" t="s">
        <v>212</v>
      </c>
      <c r="B69" s="174" t="s">
        <v>42</v>
      </c>
      <c r="C69" s="219" t="s">
        <v>42</v>
      </c>
      <c r="D69" s="219" t="s">
        <v>42</v>
      </c>
      <c r="E69" s="174" t="s">
        <v>42</v>
      </c>
      <c r="F69" s="219" t="s">
        <v>42</v>
      </c>
      <c r="G69" s="219">
        <v>3000</v>
      </c>
      <c r="H69" s="174" t="s">
        <v>42</v>
      </c>
      <c r="I69" s="219" t="s">
        <v>42</v>
      </c>
      <c r="J69" s="219">
        <v>10</v>
      </c>
      <c r="K69" s="219">
        <v>30</v>
      </c>
      <c r="L69" s="218"/>
      <c r="M69" s="218"/>
      <c r="N69" s="218"/>
      <c r="R69" s="179"/>
    </row>
    <row r="70" spans="1:18" s="225" customFormat="1" ht="12.75">
      <c r="A70" s="220" t="s">
        <v>213</v>
      </c>
      <c r="B70" s="222" t="s">
        <v>42</v>
      </c>
      <c r="C70" s="221">
        <v>60</v>
      </c>
      <c r="D70" s="221">
        <v>60</v>
      </c>
      <c r="E70" s="222" t="s">
        <v>42</v>
      </c>
      <c r="F70" s="221">
        <v>60</v>
      </c>
      <c r="G70" s="221">
        <v>8000</v>
      </c>
      <c r="H70" s="221" t="s">
        <v>42</v>
      </c>
      <c r="I70" s="222">
        <v>23000</v>
      </c>
      <c r="J70" s="222">
        <v>10</v>
      </c>
      <c r="K70" s="221">
        <v>1460</v>
      </c>
      <c r="L70" s="224"/>
      <c r="M70" s="224"/>
      <c r="N70" s="224"/>
      <c r="R70" s="257"/>
    </row>
    <row r="71" spans="1:18" ht="12.75">
      <c r="A71" s="6"/>
      <c r="B71" s="174"/>
      <c r="C71" s="174"/>
      <c r="D71" s="174"/>
      <c r="E71" s="174"/>
      <c r="F71" s="174"/>
      <c r="G71" s="174"/>
      <c r="H71" s="219"/>
      <c r="I71" s="219"/>
      <c r="J71" s="219"/>
      <c r="K71" s="174"/>
      <c r="L71" s="218"/>
      <c r="M71" s="218"/>
      <c r="N71" s="218"/>
      <c r="R71" s="179"/>
    </row>
    <row r="72" spans="1:18" ht="12.75">
      <c r="A72" s="6" t="s">
        <v>214</v>
      </c>
      <c r="B72" s="174" t="s">
        <v>42</v>
      </c>
      <c r="C72" s="219">
        <v>1</v>
      </c>
      <c r="D72" s="219">
        <v>1</v>
      </c>
      <c r="E72" s="174" t="s">
        <v>42</v>
      </c>
      <c r="F72" s="219">
        <v>1</v>
      </c>
      <c r="G72" s="174" t="s">
        <v>42</v>
      </c>
      <c r="H72" s="174" t="s">
        <v>42</v>
      </c>
      <c r="I72" s="219">
        <v>27000</v>
      </c>
      <c r="J72" s="174" t="s">
        <v>42</v>
      </c>
      <c r="K72" s="219">
        <v>27</v>
      </c>
      <c r="L72" s="218"/>
      <c r="M72" s="218"/>
      <c r="N72" s="218"/>
      <c r="R72" s="179"/>
    </row>
    <row r="73" spans="1:18" ht="12.75">
      <c r="A73" s="6" t="s">
        <v>215</v>
      </c>
      <c r="B73" s="174" t="s">
        <v>42</v>
      </c>
      <c r="C73" s="219">
        <v>80</v>
      </c>
      <c r="D73" s="219">
        <v>80</v>
      </c>
      <c r="E73" s="174" t="s">
        <v>42</v>
      </c>
      <c r="F73" s="219">
        <v>80</v>
      </c>
      <c r="G73" s="174" t="s">
        <v>42</v>
      </c>
      <c r="H73" s="174" t="s">
        <v>42</v>
      </c>
      <c r="I73" s="219">
        <v>3500</v>
      </c>
      <c r="J73" s="174" t="s">
        <v>42</v>
      </c>
      <c r="K73" s="219">
        <v>280</v>
      </c>
      <c r="L73" s="218"/>
      <c r="M73" s="218"/>
      <c r="N73" s="218"/>
      <c r="R73" s="179"/>
    </row>
    <row r="74" spans="1:18" ht="12.75">
      <c r="A74" s="6" t="s">
        <v>216</v>
      </c>
      <c r="B74" s="219">
        <v>12</v>
      </c>
      <c r="C74" s="219">
        <v>280</v>
      </c>
      <c r="D74" s="219">
        <v>292</v>
      </c>
      <c r="E74" s="219">
        <v>8</v>
      </c>
      <c r="F74" s="219">
        <v>292</v>
      </c>
      <c r="G74" s="219">
        <v>10101</v>
      </c>
      <c r="H74" s="219">
        <v>1000</v>
      </c>
      <c r="I74" s="219">
        <v>14000</v>
      </c>
      <c r="J74" s="174" t="s">
        <v>42</v>
      </c>
      <c r="K74" s="219">
        <v>4096</v>
      </c>
      <c r="L74" s="218"/>
      <c r="M74" s="218"/>
      <c r="N74" s="218"/>
      <c r="R74" s="179"/>
    </row>
    <row r="75" spans="1:18" ht="12.75">
      <c r="A75" s="6" t="s">
        <v>217</v>
      </c>
      <c r="B75" s="174" t="s">
        <v>42</v>
      </c>
      <c r="C75" s="219">
        <v>15</v>
      </c>
      <c r="D75" s="219">
        <v>15</v>
      </c>
      <c r="E75" s="174" t="s">
        <v>42</v>
      </c>
      <c r="F75" s="219">
        <v>15</v>
      </c>
      <c r="G75" s="219">
        <v>37000</v>
      </c>
      <c r="H75" s="174" t="s">
        <v>42</v>
      </c>
      <c r="I75" s="219">
        <v>15000</v>
      </c>
      <c r="J75" s="219">
        <v>19.243243243243242</v>
      </c>
      <c r="K75" s="219">
        <v>943</v>
      </c>
      <c r="L75" s="218"/>
      <c r="M75" s="218"/>
      <c r="N75" s="218"/>
      <c r="R75" s="179"/>
    </row>
    <row r="76" spans="1:18" ht="12.75">
      <c r="A76" s="6" t="s">
        <v>218</v>
      </c>
      <c r="B76" s="219" t="s">
        <v>42</v>
      </c>
      <c r="C76" s="219">
        <v>1</v>
      </c>
      <c r="D76" s="219">
        <v>1</v>
      </c>
      <c r="E76" s="219" t="s">
        <v>42</v>
      </c>
      <c r="F76" s="219">
        <v>1</v>
      </c>
      <c r="G76" s="219">
        <v>3407</v>
      </c>
      <c r="H76" s="174" t="s">
        <v>42</v>
      </c>
      <c r="I76" s="219">
        <v>8000</v>
      </c>
      <c r="J76" s="219">
        <v>8</v>
      </c>
      <c r="K76" s="219">
        <v>35</v>
      </c>
      <c r="L76" s="218"/>
      <c r="M76" s="218"/>
      <c r="N76" s="218"/>
      <c r="R76" s="179"/>
    </row>
    <row r="77" spans="1:18" ht="12.75">
      <c r="A77" s="6" t="s">
        <v>219</v>
      </c>
      <c r="B77" s="219" t="s">
        <v>42</v>
      </c>
      <c r="C77" s="219" t="s">
        <v>42</v>
      </c>
      <c r="D77" s="219" t="s">
        <v>42</v>
      </c>
      <c r="E77" s="219" t="s">
        <v>42</v>
      </c>
      <c r="F77" s="219" t="s">
        <v>42</v>
      </c>
      <c r="G77" s="219">
        <v>9939</v>
      </c>
      <c r="H77" s="174" t="s">
        <v>42</v>
      </c>
      <c r="I77" s="174" t="s">
        <v>42</v>
      </c>
      <c r="J77" s="219">
        <v>6</v>
      </c>
      <c r="K77" s="219">
        <v>60</v>
      </c>
      <c r="L77" s="218"/>
      <c r="M77" s="218"/>
      <c r="N77" s="218"/>
      <c r="R77" s="179"/>
    </row>
    <row r="78" spans="1:18" ht="12.75">
      <c r="A78" s="6" t="s">
        <v>220</v>
      </c>
      <c r="B78" s="174" t="s">
        <v>42</v>
      </c>
      <c r="C78" s="219">
        <v>66</v>
      </c>
      <c r="D78" s="219">
        <v>66</v>
      </c>
      <c r="E78" s="174" t="s">
        <v>42</v>
      </c>
      <c r="F78" s="219">
        <v>66</v>
      </c>
      <c r="G78" s="174" t="s">
        <v>42</v>
      </c>
      <c r="H78" s="174" t="s">
        <v>42</v>
      </c>
      <c r="I78" s="219">
        <v>8300</v>
      </c>
      <c r="J78" s="174" t="s">
        <v>42</v>
      </c>
      <c r="K78" s="219">
        <v>548</v>
      </c>
      <c r="L78" s="218"/>
      <c r="M78" s="218"/>
      <c r="N78" s="218"/>
      <c r="R78" s="179"/>
    </row>
    <row r="79" spans="1:18" ht="12.75">
      <c r="A79" s="6" t="s">
        <v>221</v>
      </c>
      <c r="B79" s="219">
        <v>5</v>
      </c>
      <c r="C79" s="219">
        <v>171</v>
      </c>
      <c r="D79" s="219">
        <v>176</v>
      </c>
      <c r="E79" s="219">
        <v>5</v>
      </c>
      <c r="F79" s="219">
        <v>171</v>
      </c>
      <c r="G79" s="174" t="s">
        <v>42</v>
      </c>
      <c r="H79" s="219">
        <v>1750</v>
      </c>
      <c r="I79" s="219">
        <v>9132.456140350878</v>
      </c>
      <c r="J79" s="174" t="s">
        <v>42</v>
      </c>
      <c r="K79" s="219">
        <v>1571</v>
      </c>
      <c r="L79" s="218"/>
      <c r="M79" s="218"/>
      <c r="N79" s="218"/>
      <c r="R79" s="179"/>
    </row>
    <row r="80" spans="1:18" s="225" customFormat="1" ht="12.75">
      <c r="A80" s="220" t="s">
        <v>277</v>
      </c>
      <c r="B80" s="221">
        <v>17</v>
      </c>
      <c r="C80" s="221">
        <v>614</v>
      </c>
      <c r="D80" s="221">
        <v>631</v>
      </c>
      <c r="E80" s="221">
        <v>13</v>
      </c>
      <c r="F80" s="221">
        <v>626</v>
      </c>
      <c r="G80" s="221">
        <v>60447</v>
      </c>
      <c r="H80" s="222">
        <v>1288.4615384615386</v>
      </c>
      <c r="I80" s="222">
        <v>10762.699680511181</v>
      </c>
      <c r="J80" s="222">
        <v>13.216371366651778</v>
      </c>
      <c r="K80" s="221">
        <v>7560</v>
      </c>
      <c r="L80" s="224"/>
      <c r="M80" s="224"/>
      <c r="N80" s="224"/>
      <c r="R80" s="257"/>
    </row>
    <row r="81" spans="1:18" ht="12.75">
      <c r="A81" s="6"/>
      <c r="B81" s="174"/>
      <c r="C81" s="174"/>
      <c r="D81" s="174"/>
      <c r="E81" s="174"/>
      <c r="F81" s="174"/>
      <c r="G81" s="174"/>
      <c r="H81" s="219"/>
      <c r="I81" s="219"/>
      <c r="J81" s="219"/>
      <c r="K81" s="174"/>
      <c r="L81" s="218"/>
      <c r="M81" s="218"/>
      <c r="N81" s="218"/>
      <c r="R81" s="179"/>
    </row>
    <row r="82" spans="1:18" ht="12.75">
      <c r="A82" s="6" t="s">
        <v>222</v>
      </c>
      <c r="B82" s="219" t="s">
        <v>42</v>
      </c>
      <c r="C82" s="219">
        <v>2</v>
      </c>
      <c r="D82" s="219">
        <v>2</v>
      </c>
      <c r="E82" s="219" t="s">
        <v>42</v>
      </c>
      <c r="F82" s="219">
        <v>2</v>
      </c>
      <c r="G82" s="219">
        <v>4840</v>
      </c>
      <c r="H82" s="219" t="s">
        <v>42</v>
      </c>
      <c r="I82" s="219">
        <v>6000</v>
      </c>
      <c r="J82" s="219">
        <v>5</v>
      </c>
      <c r="K82" s="219">
        <v>36</v>
      </c>
      <c r="L82" s="218"/>
      <c r="M82" s="218"/>
      <c r="N82" s="218"/>
      <c r="R82" s="179"/>
    </row>
    <row r="83" spans="1:18" ht="12.75">
      <c r="A83" s="6" t="s">
        <v>223</v>
      </c>
      <c r="B83" s="219">
        <v>1</v>
      </c>
      <c r="C83" s="219" t="s">
        <v>42</v>
      </c>
      <c r="D83" s="219">
        <v>1</v>
      </c>
      <c r="E83" s="219">
        <v>1</v>
      </c>
      <c r="F83" s="219" t="s">
        <v>42</v>
      </c>
      <c r="G83" s="219">
        <v>3570</v>
      </c>
      <c r="H83" s="219">
        <v>1000</v>
      </c>
      <c r="I83" s="219" t="s">
        <v>42</v>
      </c>
      <c r="J83" s="219">
        <v>5</v>
      </c>
      <c r="K83" s="219">
        <v>19</v>
      </c>
      <c r="L83" s="218"/>
      <c r="M83" s="218"/>
      <c r="N83" s="218"/>
      <c r="R83" s="179"/>
    </row>
    <row r="84" spans="1:18" s="225" customFormat="1" ht="12.75">
      <c r="A84" s="220" t="s">
        <v>224</v>
      </c>
      <c r="B84" s="221">
        <v>1</v>
      </c>
      <c r="C84" s="221">
        <v>2</v>
      </c>
      <c r="D84" s="221">
        <v>3</v>
      </c>
      <c r="E84" s="221">
        <v>1</v>
      </c>
      <c r="F84" s="221">
        <v>2</v>
      </c>
      <c r="G84" s="221">
        <v>8410</v>
      </c>
      <c r="H84" s="222">
        <v>1000</v>
      </c>
      <c r="I84" s="222">
        <v>6000</v>
      </c>
      <c r="J84" s="222">
        <v>5</v>
      </c>
      <c r="K84" s="221">
        <v>55</v>
      </c>
      <c r="L84" s="224"/>
      <c r="M84" s="224"/>
      <c r="N84" s="224"/>
      <c r="R84" s="257"/>
    </row>
    <row r="85" spans="1:18" ht="12.75">
      <c r="A85" s="6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218"/>
      <c r="M85" s="218"/>
      <c r="N85" s="218"/>
      <c r="R85" s="179"/>
    </row>
    <row r="86" spans="1:18" ht="13.5" thickBot="1">
      <c r="A86" s="227" t="s">
        <v>225</v>
      </c>
      <c r="B86" s="187">
        <f aca="true" t="shared" si="0" ref="B86:G86">SUM(B13:B17,B22:B26,B31,B37:B39,B50:B52,B59,B64:B66,B70,B80,B84)</f>
        <v>76</v>
      </c>
      <c r="C86" s="187">
        <f t="shared" si="0"/>
        <v>848</v>
      </c>
      <c r="D86" s="187">
        <f t="shared" si="0"/>
        <v>924</v>
      </c>
      <c r="E86" s="187">
        <f t="shared" si="0"/>
        <v>72</v>
      </c>
      <c r="F86" s="187">
        <f t="shared" si="0"/>
        <v>850</v>
      </c>
      <c r="G86" s="187">
        <f t="shared" si="0"/>
        <v>132857</v>
      </c>
      <c r="H86" s="187">
        <f>((H13*E13)+(H26*E26)+(H37*E37)+(H59*E59)+(H64*E64)+(H80*E80)+(H84*E84))/E86</f>
        <v>3257.222222222222</v>
      </c>
      <c r="I86" s="187">
        <f>((I13*F13)+(I24*F24)+(I26*F26)+(I37*F37)+(I39*F39)+(I59*F59)+(I64*F64)+(I70*F70)+(I80*F80)+(I84*F84))/F86</f>
        <v>11040.763529411764</v>
      </c>
      <c r="J86" s="187">
        <f>((J13*G13)+(J15*G15)+(J22*G22)+(J24*G24)+(J26*G26)+(J31*G31)+(J37*G37)+(J39*G39)+(J50*G50)+(J52*G52)+(J59*G59)+(J64*G64)+(J66*G66)+(J70*G70)+(J80*G80)+(J84*G84))/G86</f>
        <v>10.843117035609716</v>
      </c>
      <c r="K86" s="187">
        <f>SUM(K13:K17,K22:K26,K31,K37:K39,K50:K52,K59,K64:K66,K70,K80,K84)</f>
        <v>11225</v>
      </c>
      <c r="L86" s="218"/>
      <c r="M86" s="218"/>
      <c r="N86" s="218"/>
      <c r="R86" s="179"/>
    </row>
    <row r="87" spans="1:18" ht="12.75">
      <c r="A87" s="228"/>
      <c r="D87" s="229"/>
      <c r="E87" s="229"/>
      <c r="R87" s="179"/>
    </row>
    <row r="88" ht="12.75">
      <c r="R88" s="179"/>
    </row>
    <row r="89" ht="12.75">
      <c r="R89" s="179"/>
    </row>
  </sheetData>
  <mergeCells count="7">
    <mergeCell ref="E7:F7"/>
    <mergeCell ref="H7:I7"/>
    <mergeCell ref="G5:G8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931">
    <pageSetUpPr fitToPage="1"/>
  </sheetPr>
  <dimension ref="A1:K52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34.7109375" style="100" customWidth="1"/>
    <col min="2" max="9" width="12.7109375" style="100" customWidth="1"/>
    <col min="10" max="16384" width="11.421875" style="100" customWidth="1"/>
  </cols>
  <sheetData>
    <row r="1" spans="1:9" s="164" customFormat="1" ht="18">
      <c r="A1" s="290" t="s">
        <v>306</v>
      </c>
      <c r="B1" s="290"/>
      <c r="C1" s="290"/>
      <c r="D1" s="290"/>
      <c r="E1" s="290"/>
      <c r="F1" s="290"/>
      <c r="G1" s="290"/>
      <c r="H1" s="290"/>
      <c r="I1" s="290"/>
    </row>
    <row r="3" spans="1:9" s="166" customFormat="1" ht="15">
      <c r="A3" s="209" t="s">
        <v>310</v>
      </c>
      <c r="B3" s="209"/>
      <c r="C3" s="209"/>
      <c r="D3" s="209"/>
      <c r="E3" s="209"/>
      <c r="F3" s="209"/>
      <c r="G3" s="209"/>
      <c r="H3" s="209"/>
      <c r="I3" s="209"/>
    </row>
    <row r="4" spans="1:9" s="166" customFormat="1" ht="15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2.75">
      <c r="A5" s="106"/>
      <c r="B5" s="281"/>
      <c r="C5" s="163" t="s">
        <v>3</v>
      </c>
      <c r="D5" s="163"/>
      <c r="E5" s="41"/>
      <c r="F5" s="291" t="s">
        <v>134</v>
      </c>
      <c r="G5" s="292"/>
      <c r="H5" s="292"/>
      <c r="I5" s="292"/>
    </row>
    <row r="6" spans="1:9" ht="12.75">
      <c r="A6" s="40" t="s">
        <v>95</v>
      </c>
      <c r="B6" s="296" t="s">
        <v>135</v>
      </c>
      <c r="C6" s="297"/>
      <c r="D6" s="41" t="s">
        <v>136</v>
      </c>
      <c r="E6" s="9" t="s">
        <v>10</v>
      </c>
      <c r="F6" s="291" t="s">
        <v>137</v>
      </c>
      <c r="G6" s="293"/>
      <c r="H6" s="291" t="s">
        <v>138</v>
      </c>
      <c r="I6" s="292"/>
    </row>
    <row r="7" spans="1:9" ht="12.75">
      <c r="A7" s="6"/>
      <c r="B7" s="294" t="s">
        <v>139</v>
      </c>
      <c r="C7" s="295"/>
      <c r="D7" s="9" t="s">
        <v>8</v>
      </c>
      <c r="E7" s="9" t="s">
        <v>13</v>
      </c>
      <c r="F7" s="9" t="s">
        <v>140</v>
      </c>
      <c r="G7" s="9" t="s">
        <v>140</v>
      </c>
      <c r="H7" s="9" t="s">
        <v>141</v>
      </c>
      <c r="I7" s="9" t="s">
        <v>142</v>
      </c>
    </row>
    <row r="8" spans="1:9" ht="13.5" thickBot="1">
      <c r="A8" s="170"/>
      <c r="B8" s="171" t="s">
        <v>97</v>
      </c>
      <c r="C8" s="171" t="s">
        <v>98</v>
      </c>
      <c r="D8" s="171" t="s">
        <v>143</v>
      </c>
      <c r="E8" s="171"/>
      <c r="F8" s="171" t="s">
        <v>144</v>
      </c>
      <c r="G8" s="171" t="s">
        <v>145</v>
      </c>
      <c r="H8" s="171" t="s">
        <v>146</v>
      </c>
      <c r="I8" s="171" t="s">
        <v>147</v>
      </c>
    </row>
    <row r="9" spans="1:9" ht="12.75">
      <c r="A9" s="172" t="s">
        <v>100</v>
      </c>
      <c r="B9" s="173"/>
      <c r="C9" s="173"/>
      <c r="D9" s="173"/>
      <c r="E9" s="173"/>
      <c r="F9" s="173"/>
      <c r="G9" s="173"/>
      <c r="H9" s="173"/>
      <c r="I9" s="173"/>
    </row>
    <row r="10" spans="1:9" ht="12.75">
      <c r="A10" s="6" t="s">
        <v>101</v>
      </c>
      <c r="B10" s="174"/>
      <c r="C10" s="174"/>
      <c r="D10" s="174"/>
      <c r="E10" s="174">
        <v>30289</v>
      </c>
      <c r="F10" s="174">
        <v>1070</v>
      </c>
      <c r="G10" s="174">
        <v>3102</v>
      </c>
      <c r="H10" s="174" t="s">
        <v>42</v>
      </c>
      <c r="I10" s="174">
        <v>26117</v>
      </c>
    </row>
    <row r="11" spans="1:9" ht="12.75">
      <c r="A11" s="6" t="s">
        <v>102</v>
      </c>
      <c r="B11" s="174"/>
      <c r="C11" s="174"/>
      <c r="D11" s="174"/>
      <c r="E11" s="174">
        <v>69241</v>
      </c>
      <c r="F11" s="174">
        <v>382</v>
      </c>
      <c r="G11" s="174">
        <v>1432</v>
      </c>
      <c r="H11" s="174">
        <v>61615</v>
      </c>
      <c r="I11" s="174">
        <v>5812</v>
      </c>
    </row>
    <row r="12" spans="1:9" ht="12.75">
      <c r="A12" s="6" t="s">
        <v>103</v>
      </c>
      <c r="B12" s="174"/>
      <c r="C12" s="174"/>
      <c r="D12" s="174"/>
      <c r="E12" s="174">
        <v>362645</v>
      </c>
      <c r="F12" s="174">
        <v>1200</v>
      </c>
      <c r="G12" s="174">
        <v>8570</v>
      </c>
      <c r="H12" s="174">
        <v>306463</v>
      </c>
      <c r="I12" s="174">
        <v>46412</v>
      </c>
    </row>
    <row r="13" spans="1:9" ht="12.75">
      <c r="A13" s="6" t="s">
        <v>104</v>
      </c>
      <c r="B13" s="174"/>
      <c r="C13" s="174"/>
      <c r="D13" s="174"/>
      <c r="E13" s="174">
        <v>232647</v>
      </c>
      <c r="F13" s="174">
        <v>2005</v>
      </c>
      <c r="G13" s="174">
        <v>36445</v>
      </c>
      <c r="H13" s="174">
        <v>127904</v>
      </c>
      <c r="I13" s="174">
        <v>66293</v>
      </c>
    </row>
    <row r="14" spans="1:11" ht="12.75">
      <c r="A14" s="6" t="s">
        <v>105</v>
      </c>
      <c r="B14" s="175">
        <v>5404.8233449182</v>
      </c>
      <c r="C14" s="175">
        <v>19520.150749856122</v>
      </c>
      <c r="D14" s="175">
        <v>26.708354982904137</v>
      </c>
      <c r="E14" s="180">
        <v>694822</v>
      </c>
      <c r="F14" s="175">
        <v>4657</v>
      </c>
      <c r="G14" s="175">
        <v>49549</v>
      </c>
      <c r="H14" s="175">
        <v>495982</v>
      </c>
      <c r="I14" s="175">
        <v>144634</v>
      </c>
      <c r="J14" s="179"/>
      <c r="K14" s="179"/>
    </row>
    <row r="15" spans="1:11" ht="12.75">
      <c r="A15" s="6"/>
      <c r="B15" s="174"/>
      <c r="C15" s="174"/>
      <c r="D15" s="174"/>
      <c r="E15" s="174"/>
      <c r="F15" s="174"/>
      <c r="G15" s="174"/>
      <c r="H15" s="174"/>
      <c r="I15" s="174"/>
      <c r="J15" s="179"/>
      <c r="K15" s="179"/>
    </row>
    <row r="16" spans="1:9" ht="12.75">
      <c r="A16" s="6" t="s">
        <v>106</v>
      </c>
      <c r="B16" s="174"/>
      <c r="C16" s="174"/>
      <c r="D16" s="174"/>
      <c r="E16" s="174">
        <v>56616</v>
      </c>
      <c r="F16" s="174"/>
      <c r="G16" s="174"/>
      <c r="H16" s="174"/>
      <c r="I16" s="174"/>
    </row>
    <row r="17" spans="1:9" ht="12.75">
      <c r="A17" s="6" t="s">
        <v>107</v>
      </c>
      <c r="B17" s="174"/>
      <c r="C17" s="174"/>
      <c r="D17" s="174"/>
      <c r="E17" s="174">
        <v>77171</v>
      </c>
      <c r="F17" s="174"/>
      <c r="G17" s="174"/>
      <c r="H17" s="174"/>
      <c r="I17" s="174"/>
    </row>
    <row r="18" spans="1:9" ht="12.75">
      <c r="A18" s="6" t="s">
        <v>108</v>
      </c>
      <c r="B18" s="174"/>
      <c r="C18" s="174"/>
      <c r="D18" s="174"/>
      <c r="E18" s="174">
        <v>165357</v>
      </c>
      <c r="F18" s="174"/>
      <c r="G18" s="174"/>
      <c r="H18" s="174"/>
      <c r="I18" s="174"/>
    </row>
    <row r="19" spans="1:9" ht="12.75">
      <c r="A19" s="6" t="s">
        <v>104</v>
      </c>
      <c r="B19" s="174"/>
      <c r="C19" s="174"/>
      <c r="D19" s="174"/>
      <c r="E19" s="174">
        <v>331529</v>
      </c>
      <c r="F19" s="174"/>
      <c r="G19" s="174"/>
      <c r="H19" s="174"/>
      <c r="I19" s="174"/>
    </row>
    <row r="20" spans="1:11" ht="12.75">
      <c r="A20" s="6" t="s">
        <v>109</v>
      </c>
      <c r="B20" s="175">
        <v>6299.285574092247</v>
      </c>
      <c r="C20" s="175">
        <v>18467.636509765864</v>
      </c>
      <c r="D20" s="175">
        <v>14.93218549658281</v>
      </c>
      <c r="E20" s="180">
        <v>630673</v>
      </c>
      <c r="F20" s="175">
        <v>2152</v>
      </c>
      <c r="G20" s="175">
        <v>26324</v>
      </c>
      <c r="H20" s="175">
        <v>553853</v>
      </c>
      <c r="I20" s="175">
        <v>48344</v>
      </c>
      <c r="J20" s="179"/>
      <c r="K20" s="179"/>
    </row>
    <row r="21" spans="1:11" ht="12.75">
      <c r="A21" s="6"/>
      <c r="B21" s="174"/>
      <c r="C21" s="174"/>
      <c r="D21" s="174"/>
      <c r="E21" s="174"/>
      <c r="F21" s="174"/>
      <c r="G21" s="174"/>
      <c r="H21" s="174"/>
      <c r="I21" s="174"/>
      <c r="J21" s="179"/>
      <c r="K21" s="179"/>
    </row>
    <row r="22" spans="1:11" ht="12.75">
      <c r="A22" s="6" t="s">
        <v>308</v>
      </c>
      <c r="B22" s="174">
        <v>1704</v>
      </c>
      <c r="C22" s="174">
        <v>14192</v>
      </c>
      <c r="D22" s="174">
        <v>14</v>
      </c>
      <c r="E22" s="174">
        <v>45186</v>
      </c>
      <c r="F22" s="174">
        <v>1264</v>
      </c>
      <c r="G22" s="174">
        <v>1620</v>
      </c>
      <c r="H22" s="174">
        <v>41489</v>
      </c>
      <c r="I22" s="174">
        <v>813</v>
      </c>
      <c r="J22" s="179"/>
      <c r="K22" s="179"/>
    </row>
    <row r="23" spans="1:11" ht="12.75">
      <c r="A23" s="6" t="s">
        <v>110</v>
      </c>
      <c r="B23" s="174">
        <v>3419</v>
      </c>
      <c r="C23" s="174">
        <v>11777.624260355029</v>
      </c>
      <c r="D23" s="174">
        <v>11.673573258028503</v>
      </c>
      <c r="E23" s="174">
        <v>9603</v>
      </c>
      <c r="F23" s="174">
        <v>268</v>
      </c>
      <c r="G23" s="174">
        <v>727</v>
      </c>
      <c r="H23" s="174">
        <v>1599</v>
      </c>
      <c r="I23" s="174">
        <v>7009</v>
      </c>
      <c r="J23" s="179"/>
      <c r="K23" s="179"/>
    </row>
    <row r="24" spans="1:11" ht="12.75">
      <c r="A24" s="56" t="s">
        <v>111</v>
      </c>
      <c r="B24" s="175">
        <v>500</v>
      </c>
      <c r="C24" s="175">
        <v>8918</v>
      </c>
      <c r="D24" s="180">
        <v>6</v>
      </c>
      <c r="E24" s="180">
        <v>1622</v>
      </c>
      <c r="F24" s="175">
        <v>9</v>
      </c>
      <c r="G24" s="175">
        <v>47</v>
      </c>
      <c r="H24" s="175">
        <v>1566</v>
      </c>
      <c r="I24" s="175" t="s">
        <v>42</v>
      </c>
      <c r="J24" s="179"/>
      <c r="K24" s="179"/>
    </row>
    <row r="25" spans="1:11" ht="12.75">
      <c r="A25" s="273" t="s">
        <v>112</v>
      </c>
      <c r="B25" s="174"/>
      <c r="C25" s="174"/>
      <c r="D25" s="174"/>
      <c r="E25" s="174"/>
      <c r="F25" s="174"/>
      <c r="G25" s="174"/>
      <c r="H25" s="174"/>
      <c r="I25" s="174"/>
      <c r="J25" s="179"/>
      <c r="K25" s="179"/>
    </row>
    <row r="26" spans="1:11" ht="12.75">
      <c r="A26" s="6"/>
      <c r="B26" s="174"/>
      <c r="C26" s="174"/>
      <c r="D26" s="174"/>
      <c r="E26" s="174"/>
      <c r="F26" s="174"/>
      <c r="G26" s="174"/>
      <c r="H26" s="174"/>
      <c r="I26" s="174"/>
      <c r="J26" s="179"/>
      <c r="K26" s="179"/>
    </row>
    <row r="27" spans="1:11" ht="12.75">
      <c r="A27" s="6" t="s">
        <v>113</v>
      </c>
      <c r="B27" s="174">
        <v>2514.533504419732</v>
      </c>
      <c r="C27" s="174">
        <v>7038.173807500911</v>
      </c>
      <c r="D27" s="174">
        <v>14.248342092251542</v>
      </c>
      <c r="E27" s="174">
        <v>127549</v>
      </c>
      <c r="F27" s="174">
        <v>923</v>
      </c>
      <c r="G27" s="174">
        <v>2753</v>
      </c>
      <c r="H27" s="174">
        <v>67175</v>
      </c>
      <c r="I27" s="174">
        <v>56698</v>
      </c>
      <c r="J27" s="179"/>
      <c r="K27" s="179"/>
    </row>
    <row r="28" spans="1:11" ht="12.75">
      <c r="A28" s="6" t="s">
        <v>114</v>
      </c>
      <c r="B28" s="174">
        <v>3158.29367219917</v>
      </c>
      <c r="C28" s="174">
        <v>5615.545607499099</v>
      </c>
      <c r="D28" s="174">
        <v>13.813779881329603</v>
      </c>
      <c r="E28" s="174">
        <v>115182</v>
      </c>
      <c r="F28" s="174">
        <v>932</v>
      </c>
      <c r="G28" s="174">
        <v>7264</v>
      </c>
      <c r="H28" s="174">
        <v>92202</v>
      </c>
      <c r="I28" s="174">
        <v>14784</v>
      </c>
      <c r="J28" s="179"/>
      <c r="K28" s="179"/>
    </row>
    <row r="29" spans="1:11" ht="12.75">
      <c r="A29" s="6"/>
      <c r="B29" s="174"/>
      <c r="C29" s="174"/>
      <c r="D29" s="174"/>
      <c r="E29" s="174"/>
      <c r="F29" s="174"/>
      <c r="G29" s="174"/>
      <c r="H29" s="174"/>
      <c r="I29" s="174"/>
      <c r="J29" s="179"/>
      <c r="K29" s="179"/>
    </row>
    <row r="30" spans="1:11" ht="12.75">
      <c r="A30" s="181" t="s">
        <v>115</v>
      </c>
      <c r="B30" s="174"/>
      <c r="C30" s="174"/>
      <c r="D30" s="174"/>
      <c r="E30" s="174">
        <v>917159.3886640943</v>
      </c>
      <c r="F30" s="174"/>
      <c r="G30" s="174"/>
      <c r="H30" s="174"/>
      <c r="I30" s="174"/>
      <c r="J30" s="179"/>
      <c r="K30" s="179"/>
    </row>
    <row r="31" spans="1:9" ht="12.75">
      <c r="A31" s="181" t="s">
        <v>116</v>
      </c>
      <c r="B31" s="174"/>
      <c r="C31" s="174"/>
      <c r="D31" s="182"/>
      <c r="E31" s="174">
        <v>358670.61133590573</v>
      </c>
      <c r="F31" s="174"/>
      <c r="G31" s="182"/>
      <c r="H31" s="174"/>
      <c r="I31" s="174"/>
    </row>
    <row r="32" spans="1:9" ht="12.75">
      <c r="A32" s="181" t="s">
        <v>117</v>
      </c>
      <c r="B32" s="175">
        <v>5277.821054834659</v>
      </c>
      <c r="C32" s="175">
        <v>18552.2092052088</v>
      </c>
      <c r="D32" s="175">
        <v>14.485519165504174</v>
      </c>
      <c r="E32" s="180">
        <v>1275830</v>
      </c>
      <c r="F32" s="175">
        <v>1288</v>
      </c>
      <c r="G32" s="180">
        <v>12966</v>
      </c>
      <c r="H32" s="175">
        <v>974465</v>
      </c>
      <c r="I32" s="175">
        <v>287111</v>
      </c>
    </row>
    <row r="33" spans="1:9" ht="12.75">
      <c r="A33" s="181"/>
      <c r="B33" s="174"/>
      <c r="C33" s="174"/>
      <c r="D33" s="182"/>
      <c r="E33" s="174"/>
      <c r="F33" s="174"/>
      <c r="G33" s="174"/>
      <c r="H33" s="174"/>
      <c r="I33" s="174"/>
    </row>
    <row r="34" spans="1:11" ht="12.75">
      <c r="A34" s="183" t="s">
        <v>118</v>
      </c>
      <c r="B34" s="180">
        <v>3723.0845898287757</v>
      </c>
      <c r="C34" s="180">
        <v>13400.734335293691</v>
      </c>
      <c r="D34" s="180">
        <v>16</v>
      </c>
      <c r="E34" s="180">
        <v>210900</v>
      </c>
      <c r="F34" s="175">
        <v>519</v>
      </c>
      <c r="G34" s="175">
        <v>10357</v>
      </c>
      <c r="H34" s="175">
        <v>192513</v>
      </c>
      <c r="I34" s="175">
        <v>7511</v>
      </c>
      <c r="J34" s="179"/>
      <c r="K34" s="179"/>
    </row>
    <row r="35" spans="1:11" ht="12.75">
      <c r="A35" s="273" t="s">
        <v>119</v>
      </c>
      <c r="B35" s="174"/>
      <c r="C35" s="174"/>
      <c r="D35" s="174"/>
      <c r="E35" s="174"/>
      <c r="F35" s="174"/>
      <c r="G35" s="174"/>
      <c r="H35" s="174"/>
      <c r="I35" s="174"/>
      <c r="J35" s="179"/>
      <c r="K35" s="179"/>
    </row>
    <row r="36" spans="1:11" ht="12.75">
      <c r="A36" s="273" t="s">
        <v>120</v>
      </c>
      <c r="B36" s="174"/>
      <c r="C36" s="174"/>
      <c r="D36" s="174"/>
      <c r="E36" s="174"/>
      <c r="F36" s="174"/>
      <c r="G36" s="174"/>
      <c r="H36" s="174"/>
      <c r="I36" s="174"/>
      <c r="J36" s="179"/>
      <c r="K36" s="179"/>
    </row>
    <row r="37" spans="1:11" ht="12.75">
      <c r="A37" s="6"/>
      <c r="B37" s="174"/>
      <c r="C37" s="174"/>
      <c r="D37" s="174"/>
      <c r="E37" s="174"/>
      <c r="F37" s="174"/>
      <c r="G37" s="174"/>
      <c r="H37" s="174"/>
      <c r="I37" s="174"/>
      <c r="J37" s="179"/>
      <c r="K37" s="179"/>
    </row>
    <row r="38" spans="1:11" ht="12.75">
      <c r="A38" s="6" t="s">
        <v>121</v>
      </c>
      <c r="B38" s="174">
        <v>1172.9304020959107</v>
      </c>
      <c r="C38" s="174">
        <v>5801.520640788663</v>
      </c>
      <c r="D38" s="174">
        <v>18.98318064932258</v>
      </c>
      <c r="E38" s="174">
        <v>41130</v>
      </c>
      <c r="F38" s="174">
        <v>13678</v>
      </c>
      <c r="G38" s="174">
        <v>4822</v>
      </c>
      <c r="H38" s="174">
        <v>19219</v>
      </c>
      <c r="I38" s="174">
        <v>3411</v>
      </c>
      <c r="J38" s="179"/>
      <c r="K38" s="179"/>
    </row>
    <row r="39" spans="1:11" ht="12.75">
      <c r="A39" s="6" t="s">
        <v>122</v>
      </c>
      <c r="B39" s="174">
        <v>900</v>
      </c>
      <c r="C39" s="174">
        <v>8412</v>
      </c>
      <c r="D39" s="174">
        <v>21</v>
      </c>
      <c r="E39" s="174">
        <v>27828</v>
      </c>
      <c r="F39" s="174" t="s">
        <v>42</v>
      </c>
      <c r="G39" s="174">
        <v>677</v>
      </c>
      <c r="H39" s="174">
        <v>27081</v>
      </c>
      <c r="I39" s="174">
        <v>70</v>
      </c>
      <c r="J39" s="179"/>
      <c r="K39" s="179"/>
    </row>
    <row r="40" spans="1:11" ht="12.75">
      <c r="A40" s="6" t="s">
        <v>123</v>
      </c>
      <c r="B40" s="174">
        <v>1703</v>
      </c>
      <c r="C40" s="174">
        <v>12587</v>
      </c>
      <c r="D40" s="174">
        <v>18</v>
      </c>
      <c r="E40" s="174">
        <v>37424</v>
      </c>
      <c r="F40" s="174">
        <v>458</v>
      </c>
      <c r="G40" s="174">
        <v>752</v>
      </c>
      <c r="H40" s="174">
        <v>36214</v>
      </c>
      <c r="I40" s="174" t="s">
        <v>42</v>
      </c>
      <c r="J40" s="179"/>
      <c r="K40" s="179"/>
    </row>
    <row r="41" spans="1:11" ht="12.75">
      <c r="A41" s="6" t="s">
        <v>124</v>
      </c>
      <c r="B41" s="174" t="s">
        <v>42</v>
      </c>
      <c r="C41" s="174">
        <v>8514</v>
      </c>
      <c r="D41" s="174">
        <v>27</v>
      </c>
      <c r="E41" s="174">
        <v>74204</v>
      </c>
      <c r="F41" s="174">
        <v>34</v>
      </c>
      <c r="G41" s="174">
        <v>1003</v>
      </c>
      <c r="H41" s="174">
        <v>73167</v>
      </c>
      <c r="I41" s="174" t="s">
        <v>42</v>
      </c>
      <c r="J41" s="179"/>
      <c r="K41" s="179"/>
    </row>
    <row r="42" spans="1:11" ht="12.75">
      <c r="A42" s="6" t="s">
        <v>125</v>
      </c>
      <c r="B42" s="174" t="s">
        <v>42</v>
      </c>
      <c r="C42" s="174">
        <v>44564</v>
      </c>
      <c r="D42" s="174">
        <v>14</v>
      </c>
      <c r="E42" s="174">
        <v>408733</v>
      </c>
      <c r="F42" s="174" t="s">
        <v>42</v>
      </c>
      <c r="G42" s="174">
        <v>328</v>
      </c>
      <c r="H42" s="174">
        <v>408405</v>
      </c>
      <c r="I42" s="174" t="s">
        <v>42</v>
      </c>
      <c r="J42" s="179"/>
      <c r="K42" s="179"/>
    </row>
    <row r="43" spans="1:11" ht="12.75">
      <c r="A43" s="6" t="s">
        <v>126</v>
      </c>
      <c r="B43" s="174">
        <v>9025</v>
      </c>
      <c r="C43" s="174">
        <v>13942</v>
      </c>
      <c r="D43" s="174">
        <v>18</v>
      </c>
      <c r="E43" s="174">
        <v>14718</v>
      </c>
      <c r="F43" s="174">
        <v>6</v>
      </c>
      <c r="G43" s="174">
        <v>1733</v>
      </c>
      <c r="H43" s="174">
        <v>12913</v>
      </c>
      <c r="I43" s="174">
        <v>66</v>
      </c>
      <c r="J43" s="179"/>
      <c r="K43" s="179"/>
    </row>
    <row r="44" spans="1:11" ht="12.75">
      <c r="A44" s="6" t="s">
        <v>127</v>
      </c>
      <c r="B44" s="174" t="s">
        <v>42</v>
      </c>
      <c r="C44" s="174">
        <v>4460</v>
      </c>
      <c r="D44" s="174">
        <v>10</v>
      </c>
      <c r="E44" s="174">
        <v>3451</v>
      </c>
      <c r="F44" s="174">
        <v>2695</v>
      </c>
      <c r="G44" s="174">
        <v>43</v>
      </c>
      <c r="H44" s="184">
        <v>223</v>
      </c>
      <c r="I44" s="174">
        <v>490</v>
      </c>
      <c r="J44" s="179"/>
      <c r="K44" s="179"/>
    </row>
    <row r="45" spans="1:11" ht="12.75">
      <c r="A45" s="6" t="s">
        <v>128</v>
      </c>
      <c r="B45" s="174">
        <v>1255</v>
      </c>
      <c r="C45" s="174">
        <v>6586</v>
      </c>
      <c r="D45" s="174">
        <v>5</v>
      </c>
      <c r="E45" s="174">
        <v>2181</v>
      </c>
      <c r="F45" s="174">
        <v>245</v>
      </c>
      <c r="G45" s="174">
        <v>354</v>
      </c>
      <c r="H45" s="174">
        <v>1582</v>
      </c>
      <c r="I45" s="174" t="s">
        <v>42</v>
      </c>
      <c r="J45" s="179"/>
      <c r="K45" s="179"/>
    </row>
    <row r="46" spans="1:11" ht="12.75">
      <c r="A46" s="183" t="s">
        <v>129</v>
      </c>
      <c r="B46" s="175">
        <v>2890</v>
      </c>
      <c r="C46" s="175">
        <v>10352</v>
      </c>
      <c r="D46" s="180">
        <v>19</v>
      </c>
      <c r="E46" s="180">
        <v>45437</v>
      </c>
      <c r="F46" s="175">
        <v>781</v>
      </c>
      <c r="G46" s="175">
        <v>1104</v>
      </c>
      <c r="H46" s="175">
        <v>42665</v>
      </c>
      <c r="I46" s="175">
        <v>887</v>
      </c>
      <c r="J46" s="179"/>
      <c r="K46" s="179"/>
    </row>
    <row r="47" spans="1:11" ht="12.75">
      <c r="A47" s="273" t="s">
        <v>130</v>
      </c>
      <c r="B47" s="174"/>
      <c r="C47" s="174"/>
      <c r="D47" s="174"/>
      <c r="E47" s="174"/>
      <c r="F47" s="174"/>
      <c r="G47" s="174"/>
      <c r="H47" s="174"/>
      <c r="I47" s="174"/>
      <c r="J47" s="179"/>
      <c r="K47" s="179"/>
    </row>
    <row r="48" spans="1:11" ht="12.75">
      <c r="A48" s="6"/>
      <c r="B48" s="174"/>
      <c r="C48" s="174"/>
      <c r="D48" s="174"/>
      <c r="E48" s="174"/>
      <c r="F48" s="174"/>
      <c r="G48" s="174"/>
      <c r="H48" s="174"/>
      <c r="I48" s="174"/>
      <c r="J48" s="179"/>
      <c r="K48" s="179"/>
    </row>
    <row r="49" spans="1:11" ht="12.75">
      <c r="A49" s="6" t="s">
        <v>131</v>
      </c>
      <c r="B49" s="174">
        <v>388</v>
      </c>
      <c r="C49" s="174">
        <v>1470.8193526897242</v>
      </c>
      <c r="D49" s="174">
        <v>3</v>
      </c>
      <c r="E49" s="174">
        <v>279131</v>
      </c>
      <c r="F49" s="174">
        <v>891</v>
      </c>
      <c r="G49" s="174">
        <v>6052</v>
      </c>
      <c r="H49" s="174">
        <v>70645</v>
      </c>
      <c r="I49" s="174">
        <v>201543</v>
      </c>
      <c r="J49" s="179"/>
      <c r="K49" s="179"/>
    </row>
    <row r="50" spans="1:11" ht="12.75">
      <c r="A50" s="6" t="s">
        <v>132</v>
      </c>
      <c r="B50" s="174">
        <v>1062.9898717083051</v>
      </c>
      <c r="C50" s="174">
        <v>2741.824731182796</v>
      </c>
      <c r="D50" s="174">
        <v>16.618013804855632</v>
      </c>
      <c r="E50" s="174">
        <v>13657</v>
      </c>
      <c r="F50" s="174">
        <v>7</v>
      </c>
      <c r="G50" s="174">
        <v>3409</v>
      </c>
      <c r="H50" s="174">
        <v>8386</v>
      </c>
      <c r="I50" s="174">
        <v>1855</v>
      </c>
      <c r="J50" s="179"/>
      <c r="K50" s="179"/>
    </row>
    <row r="51" spans="1:11" ht="12.75">
      <c r="A51" s="6" t="s">
        <v>133</v>
      </c>
      <c r="B51" s="174">
        <v>777</v>
      </c>
      <c r="C51" s="175">
        <v>1436</v>
      </c>
      <c r="D51" s="180">
        <v>2</v>
      </c>
      <c r="E51" s="180">
        <v>22781</v>
      </c>
      <c r="F51" s="175">
        <v>12</v>
      </c>
      <c r="G51" s="175">
        <v>494</v>
      </c>
      <c r="H51" s="175">
        <v>2990</v>
      </c>
      <c r="I51" s="175">
        <v>19285</v>
      </c>
      <c r="J51" s="179"/>
      <c r="K51" s="179"/>
    </row>
    <row r="52" spans="1:9" ht="13.5" thickBot="1">
      <c r="A52" s="185" t="s">
        <v>309</v>
      </c>
      <c r="B52" s="186" t="s">
        <v>42</v>
      </c>
      <c r="C52" s="187" t="s">
        <v>42</v>
      </c>
      <c r="D52" s="187" t="s">
        <v>42</v>
      </c>
      <c r="E52" s="187">
        <f>SUM(E14,E20:E28,E32:E51)</f>
        <v>4082042</v>
      </c>
      <c r="F52" s="187">
        <f>SUM(F14,F20:F28,F32:F51)</f>
        <v>30819</v>
      </c>
      <c r="G52" s="187">
        <f>SUM(G14,G20:G28,G32:G51)</f>
        <v>132378</v>
      </c>
      <c r="H52" s="187">
        <f>SUM(H14,H20:H28,H32:H51)</f>
        <v>3124334</v>
      </c>
      <c r="I52" s="187">
        <f>SUM(I14,I20:I28,I32:I51)</f>
        <v>794511</v>
      </c>
    </row>
  </sheetData>
  <mergeCells count="6">
    <mergeCell ref="A1:I1"/>
    <mergeCell ref="B7:C7"/>
    <mergeCell ref="F5:I5"/>
    <mergeCell ref="B6:C6"/>
    <mergeCell ref="F6:G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J32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13" customWidth="1"/>
    <col min="11" max="11" width="11.140625" style="13" customWidth="1"/>
    <col min="12" max="19" width="12.00390625" style="13" customWidth="1"/>
    <col min="20" max="16384" width="11.421875" style="13" customWidth="1"/>
  </cols>
  <sheetData>
    <row r="1" spans="1:10" s="2" customFormat="1" ht="18">
      <c r="A1" s="299" t="s">
        <v>306</v>
      </c>
      <c r="B1" s="299"/>
      <c r="C1" s="299"/>
      <c r="D1" s="299"/>
      <c r="E1" s="299"/>
      <c r="F1" s="299"/>
      <c r="G1" s="299"/>
      <c r="H1" s="299"/>
      <c r="I1" s="299"/>
      <c r="J1" s="299"/>
    </row>
    <row r="3" spans="1:10" s="3" customFormat="1" ht="15">
      <c r="A3" s="303" t="s">
        <v>41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s="3" customFormat="1" ht="15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100"/>
      <c r="B5" s="7" t="s">
        <v>1</v>
      </c>
      <c r="C5" s="8"/>
      <c r="D5" s="9" t="s">
        <v>2</v>
      </c>
      <c r="E5" s="9" t="s">
        <v>3</v>
      </c>
      <c r="F5" s="10"/>
      <c r="G5" s="11" t="s">
        <v>4</v>
      </c>
      <c r="H5" s="10"/>
      <c r="I5" s="12" t="s">
        <v>5</v>
      </c>
      <c r="J5" s="101"/>
    </row>
    <row r="6" spans="1:10" ht="12.75">
      <c r="A6" s="102" t="s">
        <v>6</v>
      </c>
      <c r="B6" s="15" t="s">
        <v>7</v>
      </c>
      <c r="C6" s="16"/>
      <c r="D6" s="9" t="s">
        <v>8</v>
      </c>
      <c r="E6" s="9" t="s">
        <v>9</v>
      </c>
      <c r="F6" s="11" t="s">
        <v>10</v>
      </c>
      <c r="G6" s="11" t="s">
        <v>11</v>
      </c>
      <c r="H6" s="11" t="s">
        <v>12</v>
      </c>
      <c r="I6" s="17" t="s">
        <v>13</v>
      </c>
      <c r="J6" s="16"/>
    </row>
    <row r="7" spans="1:10" ht="12.75">
      <c r="A7" s="100"/>
      <c r="B7" s="9" t="s">
        <v>14</v>
      </c>
      <c r="C7" s="9" t="s">
        <v>15</v>
      </c>
      <c r="D7" s="11"/>
      <c r="E7" s="9" t="s">
        <v>16</v>
      </c>
      <c r="F7" s="9" t="s">
        <v>17</v>
      </c>
      <c r="G7" s="11" t="s">
        <v>18</v>
      </c>
      <c r="H7" s="11" t="s">
        <v>19</v>
      </c>
      <c r="I7" s="11" t="s">
        <v>20</v>
      </c>
      <c r="J7" s="11" t="s">
        <v>21</v>
      </c>
    </row>
    <row r="8" spans="1:10" ht="13.5" thickBot="1">
      <c r="A8" s="6"/>
      <c r="B8" s="11" t="s">
        <v>22</v>
      </c>
      <c r="C8" s="11" t="s">
        <v>22</v>
      </c>
      <c r="D8" s="11" t="s">
        <v>23</v>
      </c>
      <c r="E8" s="9" t="s">
        <v>24</v>
      </c>
      <c r="F8" s="10"/>
      <c r="G8" s="11" t="s">
        <v>25</v>
      </c>
      <c r="H8" s="10"/>
      <c r="I8" s="10"/>
      <c r="J8" s="10"/>
    </row>
    <row r="9" spans="1:10" ht="12.75">
      <c r="A9" s="18">
        <v>1985</v>
      </c>
      <c r="B9" s="70">
        <v>20.8</v>
      </c>
      <c r="C9" s="70">
        <v>18.9</v>
      </c>
      <c r="D9" s="20">
        <v>446</v>
      </c>
      <c r="E9" s="70">
        <v>76.2</v>
      </c>
      <c r="F9" s="70">
        <v>150.7</v>
      </c>
      <c r="G9" s="103">
        <v>24.455182527376103</v>
      </c>
      <c r="H9" s="71">
        <v>32767.179931003808</v>
      </c>
      <c r="I9" s="20" t="s">
        <v>42</v>
      </c>
      <c r="J9" s="20">
        <v>24429</v>
      </c>
    </row>
    <row r="10" spans="1:10" ht="12.75">
      <c r="A10" s="22">
        <v>1986</v>
      </c>
      <c r="B10" s="72">
        <v>21.4</v>
      </c>
      <c r="C10" s="72">
        <v>19.4</v>
      </c>
      <c r="D10" s="24">
        <v>393</v>
      </c>
      <c r="E10" s="72">
        <v>75</v>
      </c>
      <c r="F10" s="72">
        <v>150.9</v>
      </c>
      <c r="G10" s="104">
        <v>28.758429194763984</v>
      </c>
      <c r="H10" s="33">
        <v>47059.24777325015</v>
      </c>
      <c r="I10" s="24" t="s">
        <v>42</v>
      </c>
      <c r="J10" s="24">
        <v>23692</v>
      </c>
    </row>
    <row r="11" spans="1:10" ht="12.75">
      <c r="A11" s="22">
        <v>1987</v>
      </c>
      <c r="B11" s="72">
        <v>22.1</v>
      </c>
      <c r="C11" s="72">
        <v>20.5</v>
      </c>
      <c r="D11" s="24">
        <v>368</v>
      </c>
      <c r="E11" s="72">
        <v>66.4</v>
      </c>
      <c r="F11" s="72">
        <v>141.7</v>
      </c>
      <c r="G11" s="104">
        <v>37.23269986657532</v>
      </c>
      <c r="H11" s="33">
        <v>56200.64188092748</v>
      </c>
      <c r="I11" s="24">
        <v>50</v>
      </c>
      <c r="J11" s="24">
        <v>31222</v>
      </c>
    </row>
    <row r="12" spans="1:10" ht="12.75">
      <c r="A12" s="22">
        <v>1988</v>
      </c>
      <c r="B12" s="72">
        <v>23.5</v>
      </c>
      <c r="C12" s="72">
        <v>21</v>
      </c>
      <c r="D12" s="24">
        <v>362</v>
      </c>
      <c r="E12" s="72">
        <v>72.6</v>
      </c>
      <c r="F12" s="72">
        <v>157.4</v>
      </c>
      <c r="G12" s="104">
        <v>23.848160301948482</v>
      </c>
      <c r="H12" s="33">
        <v>37491.13507146034</v>
      </c>
      <c r="I12" s="24">
        <v>394</v>
      </c>
      <c r="J12" s="24">
        <v>31245</v>
      </c>
    </row>
    <row r="13" spans="1:10" ht="12.75">
      <c r="A13" s="22">
        <v>1989</v>
      </c>
      <c r="B13" s="72">
        <v>24.9</v>
      </c>
      <c r="C13" s="72">
        <v>22</v>
      </c>
      <c r="D13" s="24">
        <v>327</v>
      </c>
      <c r="E13" s="72">
        <v>74.8</v>
      </c>
      <c r="F13" s="72">
        <v>165</v>
      </c>
      <c r="G13" s="104">
        <v>21.660476241991514</v>
      </c>
      <c r="H13" s="33">
        <v>35739.785799286</v>
      </c>
      <c r="I13" s="24">
        <v>127</v>
      </c>
      <c r="J13" s="24">
        <v>20716</v>
      </c>
    </row>
    <row r="14" spans="1:10" ht="12.75">
      <c r="A14" s="22">
        <v>1990</v>
      </c>
      <c r="B14" s="72">
        <v>24.6</v>
      </c>
      <c r="C14" s="72">
        <v>22</v>
      </c>
      <c r="D14" s="24">
        <v>318</v>
      </c>
      <c r="E14" s="72">
        <v>52.773636363636356</v>
      </c>
      <c r="F14" s="72">
        <v>119.6</v>
      </c>
      <c r="G14" s="104">
        <v>30.994194223071656</v>
      </c>
      <c r="H14" s="33">
        <v>37069.0562907937</v>
      </c>
      <c r="I14" s="24">
        <v>363</v>
      </c>
      <c r="J14" s="24">
        <v>11625</v>
      </c>
    </row>
    <row r="15" spans="1:10" ht="12.75">
      <c r="A15" s="22">
        <v>1991</v>
      </c>
      <c r="B15" s="72">
        <v>25.8</v>
      </c>
      <c r="C15" s="72">
        <v>23.1</v>
      </c>
      <c r="D15" s="24">
        <v>310</v>
      </c>
      <c r="E15" s="72">
        <v>91.29870129870129</v>
      </c>
      <c r="F15" s="72">
        <v>210.9</v>
      </c>
      <c r="G15" s="104">
        <v>27.14170663397161</v>
      </c>
      <c r="H15" s="33">
        <v>57241.859291046116</v>
      </c>
      <c r="I15" s="24">
        <v>169</v>
      </c>
      <c r="J15" s="24">
        <v>36406</v>
      </c>
    </row>
    <row r="16" spans="1:10" ht="12.75">
      <c r="A16" s="26">
        <v>1992</v>
      </c>
      <c r="B16" s="30">
        <v>25.7</v>
      </c>
      <c r="C16" s="30">
        <v>23.3</v>
      </c>
      <c r="D16" s="28">
        <v>319</v>
      </c>
      <c r="E16" s="30">
        <v>85.3</v>
      </c>
      <c r="F16" s="30">
        <v>198.7</v>
      </c>
      <c r="G16" s="31">
        <v>29.96045340353155</v>
      </c>
      <c r="H16" s="32">
        <v>59531.42091281718</v>
      </c>
      <c r="I16" s="28">
        <v>237</v>
      </c>
      <c r="J16" s="24">
        <v>27999</v>
      </c>
    </row>
    <row r="17" spans="1:10" ht="12.75">
      <c r="A17" s="26">
        <v>1993</v>
      </c>
      <c r="B17" s="30">
        <v>25.6</v>
      </c>
      <c r="C17" s="30">
        <v>23.3</v>
      </c>
      <c r="D17" s="28">
        <v>254</v>
      </c>
      <c r="E17" s="30">
        <v>88.5</v>
      </c>
      <c r="F17" s="30">
        <v>210</v>
      </c>
      <c r="G17" s="31">
        <v>21.510223215895568</v>
      </c>
      <c r="H17" s="32">
        <v>45171.46875338069</v>
      </c>
      <c r="I17" s="28">
        <v>62</v>
      </c>
      <c r="J17" s="24">
        <v>49259</v>
      </c>
    </row>
    <row r="18" spans="1:10" ht="12.75">
      <c r="A18" s="26">
        <v>1994</v>
      </c>
      <c r="B18" s="30">
        <v>25</v>
      </c>
      <c r="C18" s="30">
        <v>22.8</v>
      </c>
      <c r="D18" s="28">
        <v>257</v>
      </c>
      <c r="E18" s="30">
        <v>86.4</v>
      </c>
      <c r="F18" s="30">
        <v>200.2</v>
      </c>
      <c r="G18" s="31">
        <v>29.227218636183338</v>
      </c>
      <c r="H18" s="32">
        <v>58512.891709639036</v>
      </c>
      <c r="I18" s="28">
        <v>185</v>
      </c>
      <c r="J18" s="24">
        <v>64146</v>
      </c>
    </row>
    <row r="19" spans="1:10" ht="12.75">
      <c r="A19" s="26">
        <v>1995</v>
      </c>
      <c r="B19" s="30">
        <v>24.5</v>
      </c>
      <c r="C19" s="30">
        <v>22.5</v>
      </c>
      <c r="D19" s="28">
        <v>240</v>
      </c>
      <c r="E19" s="27">
        <v>60.5</v>
      </c>
      <c r="F19" s="30">
        <v>138.7</v>
      </c>
      <c r="G19" s="31">
        <v>44.7934321397233</v>
      </c>
      <c r="H19" s="32">
        <v>62128.4903777962</v>
      </c>
      <c r="I19" s="28">
        <v>142</v>
      </c>
      <c r="J19" s="24">
        <v>57205</v>
      </c>
    </row>
    <row r="20" spans="1:10" ht="12.75">
      <c r="A20" s="26">
        <v>1996</v>
      </c>
      <c r="B20" s="30">
        <v>25</v>
      </c>
      <c r="C20" s="30">
        <v>23.3</v>
      </c>
      <c r="D20" s="28">
        <v>229</v>
      </c>
      <c r="E20" s="27">
        <v>83.5</v>
      </c>
      <c r="F20" s="30">
        <v>197.9</v>
      </c>
      <c r="G20" s="31">
        <v>35.85638214753645</v>
      </c>
      <c r="H20" s="32">
        <v>70959.78026997464</v>
      </c>
      <c r="I20" s="32">
        <v>368</v>
      </c>
      <c r="J20" s="33">
        <v>66508</v>
      </c>
    </row>
    <row r="21" spans="1:10" ht="12.75">
      <c r="A21" s="26">
        <v>1997</v>
      </c>
      <c r="B21" s="30">
        <v>24.5</v>
      </c>
      <c r="C21" s="30">
        <v>22.6</v>
      </c>
      <c r="D21" s="32">
        <v>223</v>
      </c>
      <c r="E21" s="30">
        <v>61.6</v>
      </c>
      <c r="F21" s="30">
        <v>141.9</v>
      </c>
      <c r="G21" s="31">
        <v>40.41205389876552</v>
      </c>
      <c r="H21" s="32">
        <v>57344.70448234827</v>
      </c>
      <c r="I21" s="32">
        <v>311</v>
      </c>
      <c r="J21" s="33">
        <v>43141</v>
      </c>
    </row>
    <row r="22" spans="1:10" ht="12.75">
      <c r="A22" s="26">
        <v>1998</v>
      </c>
      <c r="B22" s="30">
        <v>25</v>
      </c>
      <c r="C22" s="30">
        <v>22.8</v>
      </c>
      <c r="D22" s="32">
        <v>204</v>
      </c>
      <c r="E22" s="30">
        <v>70.6</v>
      </c>
      <c r="F22" s="30">
        <v>163.8</v>
      </c>
      <c r="G22" s="31">
        <v>41.950644885988005</v>
      </c>
      <c r="H22" s="32">
        <v>68715.15632324835</v>
      </c>
      <c r="I22" s="32">
        <v>240</v>
      </c>
      <c r="J22" s="33">
        <v>69091</v>
      </c>
    </row>
    <row r="23" spans="1:10" ht="12.75">
      <c r="A23" s="26">
        <v>1999</v>
      </c>
      <c r="B23" s="30">
        <v>24.8</v>
      </c>
      <c r="C23" s="30">
        <v>22.3</v>
      </c>
      <c r="D23" s="32">
        <v>198.2</v>
      </c>
      <c r="E23" s="30">
        <v>65.3</v>
      </c>
      <c r="F23" s="30">
        <v>148.8</v>
      </c>
      <c r="G23" s="31">
        <v>40.682509345738225</v>
      </c>
      <c r="H23" s="32">
        <f>F23*G23*10</f>
        <v>60535.573906458485</v>
      </c>
      <c r="I23" s="32">
        <v>552</v>
      </c>
      <c r="J23" s="33">
        <v>49039</v>
      </c>
    </row>
    <row r="24" spans="1:10" ht="12.75">
      <c r="A24" s="26">
        <v>2000</v>
      </c>
      <c r="B24" s="30">
        <v>23.5</v>
      </c>
      <c r="C24" s="30">
        <f>17.184+4.099</f>
        <v>21.283</v>
      </c>
      <c r="D24" s="32">
        <v>177</v>
      </c>
      <c r="E24" s="30">
        <v>66</v>
      </c>
      <c r="F24" s="30">
        <v>142.498</v>
      </c>
      <c r="G24" s="31">
        <v>29.082975731131228</v>
      </c>
      <c r="H24" s="32">
        <f>F24*G24*10</f>
        <v>41442.65875734737</v>
      </c>
      <c r="I24" s="32">
        <v>257.184</v>
      </c>
      <c r="J24" s="33">
        <v>56280.953</v>
      </c>
    </row>
    <row r="25" spans="1:10" ht="12.75">
      <c r="A25" s="26">
        <v>2001</v>
      </c>
      <c r="B25" s="30">
        <v>22.142</v>
      </c>
      <c r="C25" s="30">
        <v>20.787</v>
      </c>
      <c r="D25" s="32">
        <v>233.116</v>
      </c>
      <c r="E25" s="30">
        <v>63.1977240583057</v>
      </c>
      <c r="F25" s="30">
        <v>134.767</v>
      </c>
      <c r="G25" s="31">
        <v>31.33</v>
      </c>
      <c r="H25" s="32">
        <f>F25*G25*10</f>
        <v>42222.5011</v>
      </c>
      <c r="I25" s="32">
        <v>245</v>
      </c>
      <c r="J25" s="33">
        <v>62780</v>
      </c>
    </row>
    <row r="26" spans="1:10" ht="12.75">
      <c r="A26" s="26">
        <v>2002</v>
      </c>
      <c r="B26" s="30">
        <v>21.061</v>
      </c>
      <c r="C26" s="30">
        <v>19.985</v>
      </c>
      <c r="D26" s="32">
        <v>196.181</v>
      </c>
      <c r="E26" s="30">
        <v>62.4</v>
      </c>
      <c r="F26" s="30">
        <v>127.549</v>
      </c>
      <c r="G26" s="31">
        <v>41.93</v>
      </c>
      <c r="H26" s="32">
        <f>F26*G26*10</f>
        <v>53481.2957</v>
      </c>
      <c r="I26" s="32">
        <v>492.94</v>
      </c>
      <c r="J26" s="33">
        <v>42817.882</v>
      </c>
    </row>
    <row r="27" spans="1:10" ht="13.5" thickBot="1">
      <c r="A27" s="34" t="s">
        <v>287</v>
      </c>
      <c r="B27" s="35"/>
      <c r="C27" s="35"/>
      <c r="D27" s="35"/>
      <c r="E27" s="35"/>
      <c r="F27" s="35">
        <v>142.1</v>
      </c>
      <c r="G27" s="36">
        <v>73.07</v>
      </c>
      <c r="H27" s="37">
        <f>F27*G27*10</f>
        <v>103832.47</v>
      </c>
      <c r="I27" s="37"/>
      <c r="J27" s="38"/>
    </row>
    <row r="28" spans="1:8" ht="12.75">
      <c r="A28" s="13" t="s">
        <v>26</v>
      </c>
      <c r="H28" s="105"/>
    </row>
    <row r="32" ht="12.75">
      <c r="E32" s="13">
        <f>(2515*3507+7038*16478)/(3507+16478)</f>
        <v>6244.296672504378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4015">
    <pageSetUpPr fitToPage="1"/>
  </sheetPr>
  <dimension ref="A1:S89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100" customWidth="1"/>
    <col min="2" max="16384" width="11.421875" style="100" customWidth="1"/>
  </cols>
  <sheetData>
    <row r="1" spans="1:11" s="164" customFormat="1" ht="18">
      <c r="A1" s="290" t="s">
        <v>306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3" spans="1:11" s="166" customFormat="1" ht="15">
      <c r="A3" s="209" t="s">
        <v>293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s="166" customFormat="1" ht="15">
      <c r="A4" s="209"/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ht="12.75">
      <c r="A5" s="282"/>
      <c r="B5" s="296" t="s">
        <v>163</v>
      </c>
      <c r="C5" s="310"/>
      <c r="D5" s="310"/>
      <c r="E5" s="310"/>
      <c r="F5" s="310"/>
      <c r="G5" s="307" t="s">
        <v>164</v>
      </c>
      <c r="H5" s="284"/>
      <c r="I5" s="163" t="s">
        <v>3</v>
      </c>
      <c r="J5" s="285"/>
      <c r="K5" s="41"/>
    </row>
    <row r="6" spans="1:11" ht="12.75">
      <c r="A6" s="40" t="s">
        <v>165</v>
      </c>
      <c r="B6" s="294" t="s">
        <v>40</v>
      </c>
      <c r="C6" s="311"/>
      <c r="D6" s="311"/>
      <c r="E6" s="311"/>
      <c r="F6" s="295"/>
      <c r="G6" s="308"/>
      <c r="H6" s="296" t="s">
        <v>166</v>
      </c>
      <c r="I6" s="297"/>
      <c r="J6" s="41" t="s">
        <v>2</v>
      </c>
      <c r="K6" s="9" t="s">
        <v>10</v>
      </c>
    </row>
    <row r="7" spans="1:11" ht="12.75">
      <c r="A7" s="40" t="s">
        <v>167</v>
      </c>
      <c r="B7" s="211"/>
      <c r="C7" s="163" t="s">
        <v>14</v>
      </c>
      <c r="D7" s="212"/>
      <c r="E7" s="291" t="s">
        <v>15</v>
      </c>
      <c r="F7" s="293"/>
      <c r="G7" s="308"/>
      <c r="H7" s="294" t="s">
        <v>168</v>
      </c>
      <c r="I7" s="295"/>
      <c r="J7" s="9" t="s">
        <v>8</v>
      </c>
      <c r="K7" s="9" t="s">
        <v>13</v>
      </c>
    </row>
    <row r="8" spans="1:17" ht="13.5" thickBot="1">
      <c r="A8" s="213"/>
      <c r="B8" s="214" t="s">
        <v>97</v>
      </c>
      <c r="C8" s="214" t="s">
        <v>98</v>
      </c>
      <c r="D8" s="214" t="s">
        <v>14</v>
      </c>
      <c r="E8" s="214" t="s">
        <v>97</v>
      </c>
      <c r="F8" s="214" t="s">
        <v>98</v>
      </c>
      <c r="G8" s="309"/>
      <c r="H8" s="214" t="s">
        <v>97</v>
      </c>
      <c r="I8" s="214" t="s">
        <v>98</v>
      </c>
      <c r="J8" s="171" t="s">
        <v>143</v>
      </c>
      <c r="K8" s="171"/>
      <c r="P8" s="215"/>
      <c r="Q8" s="215"/>
    </row>
    <row r="9" spans="1:18" ht="12.75">
      <c r="A9" s="167" t="s">
        <v>169</v>
      </c>
      <c r="B9" s="216">
        <v>44</v>
      </c>
      <c r="C9" s="216">
        <v>11</v>
      </c>
      <c r="D9" s="217">
        <v>55</v>
      </c>
      <c r="E9" s="216">
        <v>44</v>
      </c>
      <c r="F9" s="216">
        <v>11</v>
      </c>
      <c r="G9" s="216">
        <v>29670</v>
      </c>
      <c r="H9" s="216">
        <v>7000</v>
      </c>
      <c r="I9" s="216">
        <v>13000</v>
      </c>
      <c r="J9" s="216">
        <v>14</v>
      </c>
      <c r="K9" s="216">
        <v>866</v>
      </c>
      <c r="L9" s="218"/>
      <c r="M9" s="218"/>
      <c r="N9" s="218"/>
      <c r="R9" s="179"/>
    </row>
    <row r="10" spans="1:18" ht="12.75">
      <c r="A10" s="6" t="s">
        <v>170</v>
      </c>
      <c r="B10" s="219">
        <v>6</v>
      </c>
      <c r="C10" s="219">
        <v>2</v>
      </c>
      <c r="D10" s="219">
        <v>8</v>
      </c>
      <c r="E10" s="219">
        <v>6</v>
      </c>
      <c r="F10" s="219">
        <v>2</v>
      </c>
      <c r="G10" s="219">
        <v>1722</v>
      </c>
      <c r="H10" s="219">
        <v>8000</v>
      </c>
      <c r="I10" s="219">
        <v>14000</v>
      </c>
      <c r="J10" s="219">
        <v>35</v>
      </c>
      <c r="K10" s="219">
        <v>136</v>
      </c>
      <c r="L10" s="218"/>
      <c r="M10" s="218"/>
      <c r="N10" s="218"/>
      <c r="R10" s="179"/>
    </row>
    <row r="11" spans="1:18" ht="12.75">
      <c r="A11" s="6" t="s">
        <v>171</v>
      </c>
      <c r="B11" s="184">
        <v>10</v>
      </c>
      <c r="C11" s="184">
        <v>3</v>
      </c>
      <c r="D11" s="184">
        <v>13</v>
      </c>
      <c r="E11" s="184">
        <v>10</v>
      </c>
      <c r="F11" s="184">
        <v>3</v>
      </c>
      <c r="G11" s="219">
        <v>6134</v>
      </c>
      <c r="H11" s="184">
        <v>6000</v>
      </c>
      <c r="I11" s="184">
        <v>8000</v>
      </c>
      <c r="J11" s="219">
        <v>30</v>
      </c>
      <c r="K11" s="219">
        <v>268</v>
      </c>
      <c r="L11" s="218"/>
      <c r="M11" s="218"/>
      <c r="N11" s="218"/>
      <c r="R11" s="179"/>
    </row>
    <row r="12" spans="1:18" ht="12.75">
      <c r="A12" s="6" t="s">
        <v>172</v>
      </c>
      <c r="B12" s="219">
        <v>33</v>
      </c>
      <c r="C12" s="219">
        <v>8</v>
      </c>
      <c r="D12" s="219">
        <v>41</v>
      </c>
      <c r="E12" s="219">
        <v>33</v>
      </c>
      <c r="F12" s="219">
        <v>8</v>
      </c>
      <c r="G12" s="219">
        <v>15786</v>
      </c>
      <c r="H12" s="219">
        <v>8000</v>
      </c>
      <c r="I12" s="219">
        <v>14000</v>
      </c>
      <c r="J12" s="219">
        <v>35</v>
      </c>
      <c r="K12" s="219">
        <v>928</v>
      </c>
      <c r="L12" s="218"/>
      <c r="M12" s="218"/>
      <c r="N12" s="218"/>
      <c r="R12" s="179"/>
    </row>
    <row r="13" spans="1:18" ht="12.75">
      <c r="A13" s="220" t="s">
        <v>173</v>
      </c>
      <c r="B13" s="221">
        <v>93</v>
      </c>
      <c r="C13" s="221">
        <v>24</v>
      </c>
      <c r="D13" s="221">
        <v>117</v>
      </c>
      <c r="E13" s="221">
        <v>93</v>
      </c>
      <c r="F13" s="221">
        <v>24</v>
      </c>
      <c r="G13" s="221">
        <v>53312</v>
      </c>
      <c r="H13" s="222">
        <v>7312</v>
      </c>
      <c r="I13" s="222">
        <v>12792</v>
      </c>
      <c r="J13" s="222">
        <v>23</v>
      </c>
      <c r="K13" s="221">
        <v>2198</v>
      </c>
      <c r="L13" s="218"/>
      <c r="M13" s="218"/>
      <c r="N13" s="218"/>
      <c r="R13" s="179"/>
    </row>
    <row r="14" spans="1:18" ht="12.75">
      <c r="A14" s="220"/>
      <c r="B14" s="221"/>
      <c r="C14" s="221"/>
      <c r="D14" s="221"/>
      <c r="E14" s="221"/>
      <c r="F14" s="221"/>
      <c r="G14" s="221"/>
      <c r="H14" s="222"/>
      <c r="I14" s="222"/>
      <c r="J14" s="222"/>
      <c r="K14" s="221"/>
      <c r="L14" s="218"/>
      <c r="M14" s="218"/>
      <c r="N14" s="218"/>
      <c r="R14" s="179"/>
    </row>
    <row r="15" spans="1:18" ht="12.75">
      <c r="A15" s="220" t="s">
        <v>174</v>
      </c>
      <c r="B15" s="222" t="s">
        <v>42</v>
      </c>
      <c r="C15" s="221" t="s">
        <v>42</v>
      </c>
      <c r="D15" s="222" t="s">
        <v>42</v>
      </c>
      <c r="E15" s="221" t="s">
        <v>42</v>
      </c>
      <c r="F15" s="221" t="s">
        <v>42</v>
      </c>
      <c r="G15" s="222" t="s">
        <v>42</v>
      </c>
      <c r="H15" s="221" t="s">
        <v>42</v>
      </c>
      <c r="I15" s="221" t="s">
        <v>42</v>
      </c>
      <c r="J15" s="222" t="s">
        <v>42</v>
      </c>
      <c r="K15" s="222" t="s">
        <v>42</v>
      </c>
      <c r="L15" s="218"/>
      <c r="M15" s="218"/>
      <c r="N15" s="218"/>
      <c r="R15" s="179"/>
    </row>
    <row r="16" spans="1:18" ht="12.75">
      <c r="A16" s="220"/>
      <c r="B16" s="221"/>
      <c r="C16" s="221"/>
      <c r="D16" s="221"/>
      <c r="E16" s="221"/>
      <c r="F16" s="221"/>
      <c r="G16" s="221"/>
      <c r="H16" s="222"/>
      <c r="I16" s="222"/>
      <c r="J16" s="222"/>
      <c r="K16" s="221"/>
      <c r="L16" s="218"/>
      <c r="M16" s="218"/>
      <c r="N16" s="218"/>
      <c r="R16" s="179"/>
    </row>
    <row r="17" spans="1:18" ht="12.75">
      <c r="A17" s="220" t="s">
        <v>175</v>
      </c>
      <c r="B17" s="222" t="s">
        <v>42</v>
      </c>
      <c r="C17" s="222" t="s">
        <v>42</v>
      </c>
      <c r="D17" s="222" t="s">
        <v>42</v>
      </c>
      <c r="E17" s="222" t="s">
        <v>42</v>
      </c>
      <c r="F17" s="222" t="s">
        <v>42</v>
      </c>
      <c r="G17" s="222" t="s">
        <v>42</v>
      </c>
      <c r="H17" s="222" t="s">
        <v>42</v>
      </c>
      <c r="I17" s="222" t="s">
        <v>42</v>
      </c>
      <c r="J17" s="222" t="s">
        <v>42</v>
      </c>
      <c r="K17" s="222" t="s">
        <v>42</v>
      </c>
      <c r="L17" s="218"/>
      <c r="M17" s="218"/>
      <c r="N17" s="218"/>
      <c r="R17" s="179"/>
    </row>
    <row r="18" spans="1:18" ht="12.75">
      <c r="A18" s="6"/>
      <c r="B18" s="174"/>
      <c r="C18" s="174"/>
      <c r="D18" s="174"/>
      <c r="E18" s="174"/>
      <c r="F18" s="174"/>
      <c r="G18" s="174"/>
      <c r="H18" s="219"/>
      <c r="I18" s="219"/>
      <c r="J18" s="219"/>
      <c r="K18" s="174"/>
      <c r="L18" s="218"/>
      <c r="M18" s="218"/>
      <c r="N18" s="218"/>
      <c r="R18" s="179"/>
    </row>
    <row r="19" spans="1:18" ht="12.75">
      <c r="A19" s="6" t="s">
        <v>176</v>
      </c>
      <c r="B19" s="219" t="s">
        <v>42</v>
      </c>
      <c r="C19" s="219" t="s">
        <v>42</v>
      </c>
      <c r="D19" s="219" t="s">
        <v>42</v>
      </c>
      <c r="E19" s="219" t="s">
        <v>42</v>
      </c>
      <c r="F19" s="219" t="s">
        <v>42</v>
      </c>
      <c r="G19" s="219">
        <v>95</v>
      </c>
      <c r="H19" s="219" t="s">
        <v>42</v>
      </c>
      <c r="I19" s="219" t="s">
        <v>42</v>
      </c>
      <c r="J19" s="219">
        <v>8</v>
      </c>
      <c r="K19" s="219">
        <v>1</v>
      </c>
      <c r="L19" s="218"/>
      <c r="M19" s="218"/>
      <c r="N19" s="218"/>
      <c r="R19" s="179"/>
    </row>
    <row r="20" spans="1:18" ht="12.75">
      <c r="A20" s="6" t="s">
        <v>177</v>
      </c>
      <c r="B20" s="219" t="s">
        <v>42</v>
      </c>
      <c r="C20" s="174" t="s">
        <v>42</v>
      </c>
      <c r="D20" s="219" t="s">
        <v>42</v>
      </c>
      <c r="E20" s="219" t="s">
        <v>42</v>
      </c>
      <c r="F20" s="174" t="s">
        <v>42</v>
      </c>
      <c r="G20" s="219">
        <v>2000</v>
      </c>
      <c r="H20" s="219" t="s">
        <v>42</v>
      </c>
      <c r="I20" s="174" t="s">
        <v>42</v>
      </c>
      <c r="J20" s="219">
        <v>9</v>
      </c>
      <c r="K20" s="219">
        <v>18</v>
      </c>
      <c r="L20" s="218"/>
      <c r="M20" s="218"/>
      <c r="N20" s="218"/>
      <c r="R20" s="179"/>
    </row>
    <row r="21" spans="1:18" ht="12.75">
      <c r="A21" s="6" t="s">
        <v>178</v>
      </c>
      <c r="B21" s="219" t="s">
        <v>42</v>
      </c>
      <c r="C21" s="219" t="s">
        <v>42</v>
      </c>
      <c r="D21" s="219" t="s">
        <v>42</v>
      </c>
      <c r="E21" s="219" t="s">
        <v>42</v>
      </c>
      <c r="F21" s="219" t="s">
        <v>42</v>
      </c>
      <c r="G21" s="219">
        <v>300</v>
      </c>
      <c r="H21" s="219" t="s">
        <v>42</v>
      </c>
      <c r="I21" s="219" t="s">
        <v>42</v>
      </c>
      <c r="J21" s="219">
        <v>8</v>
      </c>
      <c r="K21" s="219">
        <v>2</v>
      </c>
      <c r="L21" s="218"/>
      <c r="M21" s="218"/>
      <c r="N21" s="218"/>
      <c r="R21" s="179"/>
    </row>
    <row r="22" spans="1:18" ht="12.75">
      <c r="A22" s="220" t="s">
        <v>274</v>
      </c>
      <c r="B22" s="221" t="s">
        <v>42</v>
      </c>
      <c r="C22" s="221" t="s">
        <v>42</v>
      </c>
      <c r="D22" s="221" t="s">
        <v>42</v>
      </c>
      <c r="E22" s="221" t="s">
        <v>42</v>
      </c>
      <c r="F22" s="221" t="s">
        <v>42</v>
      </c>
      <c r="G22" s="221">
        <v>2395</v>
      </c>
      <c r="H22" s="222" t="s">
        <v>42</v>
      </c>
      <c r="I22" s="222" t="s">
        <v>42</v>
      </c>
      <c r="J22" s="222">
        <v>9</v>
      </c>
      <c r="K22" s="221">
        <v>21</v>
      </c>
      <c r="L22" s="218"/>
      <c r="M22" s="218"/>
      <c r="N22" s="218"/>
      <c r="R22" s="179"/>
    </row>
    <row r="23" spans="1:18" ht="12.75">
      <c r="A23" s="220"/>
      <c r="B23" s="221"/>
      <c r="C23" s="221"/>
      <c r="D23" s="221"/>
      <c r="E23" s="221"/>
      <c r="F23" s="221"/>
      <c r="G23" s="221"/>
      <c r="H23" s="222"/>
      <c r="I23" s="222"/>
      <c r="J23" s="222"/>
      <c r="K23" s="221"/>
      <c r="L23" s="218"/>
      <c r="M23" s="218"/>
      <c r="N23" s="218"/>
      <c r="R23" s="179"/>
    </row>
    <row r="24" spans="1:18" ht="12.75">
      <c r="A24" s="220" t="s">
        <v>179</v>
      </c>
      <c r="B24" s="222">
        <v>2</v>
      </c>
      <c r="C24" s="222">
        <v>26</v>
      </c>
      <c r="D24" s="222">
        <v>28</v>
      </c>
      <c r="E24" s="222">
        <v>2</v>
      </c>
      <c r="F24" s="222">
        <v>23</v>
      </c>
      <c r="G24" s="222">
        <v>3185</v>
      </c>
      <c r="H24" s="222">
        <v>1300</v>
      </c>
      <c r="I24" s="222">
        <v>4950</v>
      </c>
      <c r="J24" s="222">
        <v>8</v>
      </c>
      <c r="K24" s="222">
        <v>142</v>
      </c>
      <c r="L24" s="218"/>
      <c r="M24" s="218"/>
      <c r="N24" s="218"/>
      <c r="R24" s="179"/>
    </row>
    <row r="25" spans="1:18" ht="12.75">
      <c r="A25" s="220"/>
      <c r="B25" s="221"/>
      <c r="C25" s="221"/>
      <c r="D25" s="221"/>
      <c r="E25" s="221"/>
      <c r="F25" s="221"/>
      <c r="G25" s="221"/>
      <c r="H25" s="222"/>
      <c r="I25" s="222"/>
      <c r="J25" s="222"/>
      <c r="K25" s="221"/>
      <c r="L25" s="218"/>
      <c r="M25" s="218"/>
      <c r="N25" s="218"/>
      <c r="R25" s="179"/>
    </row>
    <row r="26" spans="1:18" ht="12.75">
      <c r="A26" s="220" t="s">
        <v>180</v>
      </c>
      <c r="B26" s="222" t="s">
        <v>42</v>
      </c>
      <c r="C26" s="222">
        <v>10</v>
      </c>
      <c r="D26" s="222">
        <v>10</v>
      </c>
      <c r="E26" s="222" t="s">
        <v>42</v>
      </c>
      <c r="F26" s="222">
        <v>8</v>
      </c>
      <c r="G26" s="222">
        <v>2719</v>
      </c>
      <c r="H26" s="222" t="s">
        <v>42</v>
      </c>
      <c r="I26" s="222">
        <v>5300</v>
      </c>
      <c r="J26" s="222">
        <v>9</v>
      </c>
      <c r="K26" s="222">
        <v>67</v>
      </c>
      <c r="L26" s="218"/>
      <c r="M26" s="218"/>
      <c r="N26" s="218"/>
      <c r="R26" s="179"/>
    </row>
    <row r="27" spans="1:18" ht="12.75">
      <c r="A27" s="6"/>
      <c r="B27" s="174"/>
      <c r="C27" s="174"/>
      <c r="D27" s="174"/>
      <c r="E27" s="174"/>
      <c r="F27" s="174"/>
      <c r="G27" s="174"/>
      <c r="H27" s="219"/>
      <c r="I27" s="219"/>
      <c r="J27" s="219"/>
      <c r="K27" s="174"/>
      <c r="L27" s="218"/>
      <c r="M27" s="218"/>
      <c r="N27" s="218"/>
      <c r="R27" s="179"/>
    </row>
    <row r="28" spans="1:18" ht="12.75">
      <c r="A28" s="6" t="s">
        <v>181</v>
      </c>
      <c r="B28" s="184">
        <v>1</v>
      </c>
      <c r="C28" s="174">
        <v>85</v>
      </c>
      <c r="D28" s="219">
        <v>86</v>
      </c>
      <c r="E28" s="184">
        <v>1</v>
      </c>
      <c r="F28" s="174">
        <v>85</v>
      </c>
      <c r="G28" s="174" t="s">
        <v>42</v>
      </c>
      <c r="H28" s="184">
        <v>10000</v>
      </c>
      <c r="I28" s="219">
        <v>14729</v>
      </c>
      <c r="J28" s="174" t="s">
        <v>42</v>
      </c>
      <c r="K28" s="174">
        <v>1262</v>
      </c>
      <c r="L28" s="218"/>
      <c r="M28" s="218"/>
      <c r="N28" s="218"/>
      <c r="R28" s="179"/>
    </row>
    <row r="29" spans="1:18" ht="12.75">
      <c r="A29" s="6" t="s">
        <v>182</v>
      </c>
      <c r="B29" s="184">
        <v>1</v>
      </c>
      <c r="C29" s="219">
        <v>55</v>
      </c>
      <c r="D29" s="219">
        <v>56</v>
      </c>
      <c r="E29" s="174" t="s">
        <v>42</v>
      </c>
      <c r="F29" s="219">
        <v>32</v>
      </c>
      <c r="G29" s="219">
        <v>5338</v>
      </c>
      <c r="H29" s="174" t="s">
        <v>42</v>
      </c>
      <c r="I29" s="219">
        <v>22000</v>
      </c>
      <c r="J29" s="219">
        <v>10</v>
      </c>
      <c r="K29" s="219">
        <v>757</v>
      </c>
      <c r="L29" s="218"/>
      <c r="M29" s="218"/>
      <c r="N29" s="218"/>
      <c r="R29" s="179"/>
    </row>
    <row r="30" spans="1:18" ht="12.75">
      <c r="A30" s="6" t="s">
        <v>183</v>
      </c>
      <c r="B30" s="184">
        <v>27</v>
      </c>
      <c r="C30" s="219">
        <v>698</v>
      </c>
      <c r="D30" s="219">
        <v>725</v>
      </c>
      <c r="E30" s="184">
        <v>27</v>
      </c>
      <c r="F30" s="219">
        <v>687</v>
      </c>
      <c r="G30" s="174" t="s">
        <v>42</v>
      </c>
      <c r="H30" s="184">
        <v>1480</v>
      </c>
      <c r="I30" s="219">
        <v>9460</v>
      </c>
      <c r="J30" s="174" t="s">
        <v>42</v>
      </c>
      <c r="K30" s="219">
        <v>6539</v>
      </c>
      <c r="L30" s="218"/>
      <c r="M30" s="218"/>
      <c r="N30" s="218"/>
      <c r="R30" s="179"/>
    </row>
    <row r="31" spans="1:18" s="225" customFormat="1" ht="12.75">
      <c r="A31" s="220" t="s">
        <v>275</v>
      </c>
      <c r="B31" s="223">
        <v>29</v>
      </c>
      <c r="C31" s="221">
        <v>838</v>
      </c>
      <c r="D31" s="221">
        <v>867</v>
      </c>
      <c r="E31" s="223">
        <v>28</v>
      </c>
      <c r="F31" s="221">
        <v>804</v>
      </c>
      <c r="G31" s="221">
        <v>5338</v>
      </c>
      <c r="H31" s="223">
        <v>1784</v>
      </c>
      <c r="I31" s="222">
        <v>10516</v>
      </c>
      <c r="J31" s="222">
        <v>10</v>
      </c>
      <c r="K31" s="221">
        <v>8558</v>
      </c>
      <c r="L31" s="224"/>
      <c r="M31" s="224"/>
      <c r="N31" s="224"/>
      <c r="R31" s="257"/>
    </row>
    <row r="32" spans="1:18" ht="12.75">
      <c r="A32" s="6"/>
      <c r="B32" s="174"/>
      <c r="C32" s="174"/>
      <c r="D32" s="174"/>
      <c r="E32" s="174"/>
      <c r="F32" s="174"/>
      <c r="G32" s="174"/>
      <c r="H32" s="219"/>
      <c r="I32" s="219"/>
      <c r="J32" s="219"/>
      <c r="K32" s="174"/>
      <c r="L32" s="218"/>
      <c r="M32" s="218"/>
      <c r="N32" s="218"/>
      <c r="R32" s="179"/>
    </row>
    <row r="33" spans="1:18" ht="12.75">
      <c r="A33" s="6" t="s">
        <v>184</v>
      </c>
      <c r="B33" s="226">
        <v>25</v>
      </c>
      <c r="C33" s="226">
        <v>11</v>
      </c>
      <c r="D33" s="219">
        <v>36</v>
      </c>
      <c r="E33" s="226">
        <v>23</v>
      </c>
      <c r="F33" s="226">
        <v>9</v>
      </c>
      <c r="G33" s="219">
        <v>3219</v>
      </c>
      <c r="H33" s="226">
        <v>8408</v>
      </c>
      <c r="I33" s="226">
        <v>15453</v>
      </c>
      <c r="J33" s="226">
        <v>22</v>
      </c>
      <c r="K33" s="226">
        <v>403</v>
      </c>
      <c r="L33" s="218"/>
      <c r="M33" s="218"/>
      <c r="N33" s="218"/>
      <c r="R33" s="179"/>
    </row>
    <row r="34" spans="1:18" ht="12.75">
      <c r="A34" s="6" t="s">
        <v>185</v>
      </c>
      <c r="B34" s="226">
        <v>15</v>
      </c>
      <c r="C34" s="226">
        <v>42</v>
      </c>
      <c r="D34" s="219">
        <v>57</v>
      </c>
      <c r="E34" s="226">
        <v>15</v>
      </c>
      <c r="F34" s="226">
        <v>35</v>
      </c>
      <c r="G34" s="219" t="s">
        <v>42</v>
      </c>
      <c r="H34" s="226">
        <v>5000</v>
      </c>
      <c r="I34" s="226">
        <v>12000</v>
      </c>
      <c r="J34" s="226" t="s">
        <v>42</v>
      </c>
      <c r="K34" s="219">
        <v>495</v>
      </c>
      <c r="L34" s="218"/>
      <c r="M34" s="218"/>
      <c r="N34" s="218"/>
      <c r="R34" s="179"/>
    </row>
    <row r="35" spans="1:18" ht="12.75">
      <c r="A35" s="6" t="s">
        <v>186</v>
      </c>
      <c r="B35" s="226" t="s">
        <v>42</v>
      </c>
      <c r="C35" s="226">
        <v>69</v>
      </c>
      <c r="D35" s="219">
        <v>69</v>
      </c>
      <c r="E35" s="226" t="s">
        <v>42</v>
      </c>
      <c r="F35" s="226">
        <v>67</v>
      </c>
      <c r="G35" s="219">
        <v>370</v>
      </c>
      <c r="H35" s="226" t="s">
        <v>42</v>
      </c>
      <c r="I35" s="226">
        <v>15612</v>
      </c>
      <c r="J35" s="226">
        <v>17</v>
      </c>
      <c r="K35" s="219">
        <v>1053</v>
      </c>
      <c r="L35" s="218"/>
      <c r="M35" s="218"/>
      <c r="N35" s="218"/>
      <c r="R35" s="179"/>
    </row>
    <row r="36" spans="1:18" ht="12.75">
      <c r="A36" s="6" t="s">
        <v>187</v>
      </c>
      <c r="B36" s="226">
        <v>35</v>
      </c>
      <c r="C36" s="226">
        <v>81</v>
      </c>
      <c r="D36" s="219">
        <v>116</v>
      </c>
      <c r="E36" s="226">
        <v>34</v>
      </c>
      <c r="F36" s="226">
        <v>77</v>
      </c>
      <c r="G36" s="219">
        <v>6673</v>
      </c>
      <c r="H36" s="226">
        <v>6912</v>
      </c>
      <c r="I36" s="226">
        <v>15558</v>
      </c>
      <c r="J36" s="226">
        <v>13</v>
      </c>
      <c r="K36" s="219">
        <v>1520</v>
      </c>
      <c r="L36" s="218"/>
      <c r="M36" s="218"/>
      <c r="N36" s="218"/>
      <c r="R36" s="179"/>
    </row>
    <row r="37" spans="1:18" ht="12.75">
      <c r="A37" s="220" t="s">
        <v>188</v>
      </c>
      <c r="B37" s="221">
        <v>75</v>
      </c>
      <c r="C37" s="221">
        <v>203</v>
      </c>
      <c r="D37" s="221">
        <v>278</v>
      </c>
      <c r="E37" s="221">
        <v>72</v>
      </c>
      <c r="F37" s="221">
        <v>188</v>
      </c>
      <c r="G37" s="221">
        <v>10262</v>
      </c>
      <c r="H37" s="222">
        <v>6992</v>
      </c>
      <c r="I37" s="222">
        <v>14910</v>
      </c>
      <c r="J37" s="222">
        <v>16</v>
      </c>
      <c r="K37" s="221">
        <v>3471</v>
      </c>
      <c r="L37" s="218"/>
      <c r="M37" s="218"/>
      <c r="N37" s="218"/>
      <c r="R37" s="179"/>
    </row>
    <row r="38" spans="1:18" ht="12.75">
      <c r="A38" s="220"/>
      <c r="B38" s="221"/>
      <c r="C38" s="221"/>
      <c r="D38" s="221"/>
      <c r="E38" s="221"/>
      <c r="F38" s="221"/>
      <c r="G38" s="221"/>
      <c r="H38" s="222"/>
      <c r="I38" s="222"/>
      <c r="J38" s="222"/>
      <c r="K38" s="221"/>
      <c r="L38" s="218"/>
      <c r="M38" s="218"/>
      <c r="N38" s="218"/>
      <c r="R38" s="179"/>
    </row>
    <row r="39" spans="1:18" ht="12.75">
      <c r="A39" s="220" t="s">
        <v>189</v>
      </c>
      <c r="B39" s="222">
        <v>1038</v>
      </c>
      <c r="C39" s="222">
        <v>359</v>
      </c>
      <c r="D39" s="222">
        <v>1397</v>
      </c>
      <c r="E39" s="222">
        <v>1068</v>
      </c>
      <c r="F39" s="222">
        <v>359</v>
      </c>
      <c r="G39" s="222">
        <v>17200</v>
      </c>
      <c r="H39" s="222">
        <v>3000</v>
      </c>
      <c r="I39" s="222">
        <v>5000</v>
      </c>
      <c r="J39" s="222">
        <v>6</v>
      </c>
      <c r="K39" s="222">
        <v>5102</v>
      </c>
      <c r="L39" s="218"/>
      <c r="M39" s="218"/>
      <c r="N39" s="218"/>
      <c r="R39" s="179"/>
    </row>
    <row r="40" spans="1:18" ht="12.75">
      <c r="A40" s="6"/>
      <c r="B40" s="174"/>
      <c r="C40" s="174"/>
      <c r="D40" s="174"/>
      <c r="E40" s="174"/>
      <c r="F40" s="174"/>
      <c r="G40" s="174"/>
      <c r="H40" s="219"/>
      <c r="I40" s="219"/>
      <c r="J40" s="219"/>
      <c r="K40" s="174"/>
      <c r="L40" s="218"/>
      <c r="M40" s="218"/>
      <c r="N40" s="218"/>
      <c r="R40" s="179"/>
    </row>
    <row r="41" spans="1:18" ht="12.75">
      <c r="A41" s="6" t="s">
        <v>190</v>
      </c>
      <c r="B41" s="174" t="s">
        <v>42</v>
      </c>
      <c r="C41" s="219" t="s">
        <v>42</v>
      </c>
      <c r="D41" s="219" t="s">
        <v>42</v>
      </c>
      <c r="E41" s="174" t="s">
        <v>42</v>
      </c>
      <c r="F41" s="219" t="s">
        <v>42</v>
      </c>
      <c r="G41" s="219">
        <v>1549</v>
      </c>
      <c r="H41" s="174" t="s">
        <v>42</v>
      </c>
      <c r="I41" s="219" t="s">
        <v>42</v>
      </c>
      <c r="J41" s="219">
        <v>9</v>
      </c>
      <c r="K41" s="219">
        <v>14</v>
      </c>
      <c r="L41" s="218"/>
      <c r="M41" s="218"/>
      <c r="N41" s="218"/>
      <c r="R41" s="179"/>
    </row>
    <row r="42" spans="1:18" ht="12.75">
      <c r="A42" s="6" t="s">
        <v>191</v>
      </c>
      <c r="B42" s="219" t="s">
        <v>42</v>
      </c>
      <c r="C42" s="219" t="s">
        <v>42</v>
      </c>
      <c r="D42" s="219" t="s">
        <v>42</v>
      </c>
      <c r="E42" s="219" t="s">
        <v>42</v>
      </c>
      <c r="F42" s="219" t="s">
        <v>42</v>
      </c>
      <c r="G42" s="219">
        <v>1107</v>
      </c>
      <c r="H42" s="219" t="s">
        <v>42</v>
      </c>
      <c r="I42" s="219" t="s">
        <v>42</v>
      </c>
      <c r="J42" s="219">
        <v>5</v>
      </c>
      <c r="K42" s="219">
        <v>6</v>
      </c>
      <c r="L42" s="218"/>
      <c r="M42" s="218"/>
      <c r="N42" s="218"/>
      <c r="R42" s="179"/>
    </row>
    <row r="43" spans="1:18" ht="12.75">
      <c r="A43" s="6" t="s">
        <v>192</v>
      </c>
      <c r="B43" s="219" t="s">
        <v>42</v>
      </c>
      <c r="C43" s="219" t="s">
        <v>42</v>
      </c>
      <c r="D43" s="219" t="s">
        <v>42</v>
      </c>
      <c r="E43" s="219" t="s">
        <v>42</v>
      </c>
      <c r="F43" s="219" t="s">
        <v>42</v>
      </c>
      <c r="G43" s="219">
        <v>96</v>
      </c>
      <c r="H43" s="219" t="s">
        <v>42</v>
      </c>
      <c r="I43" s="219" t="s">
        <v>42</v>
      </c>
      <c r="J43" s="219">
        <v>10</v>
      </c>
      <c r="K43" s="219">
        <v>1</v>
      </c>
      <c r="L43" s="218"/>
      <c r="M43" s="218"/>
      <c r="N43" s="218"/>
      <c r="R43" s="179"/>
    </row>
    <row r="44" spans="1:18" ht="12.75">
      <c r="A44" s="6" t="s">
        <v>193</v>
      </c>
      <c r="B44" s="174" t="s">
        <v>42</v>
      </c>
      <c r="C44" s="219" t="s">
        <v>42</v>
      </c>
      <c r="D44" s="219" t="s">
        <v>42</v>
      </c>
      <c r="E44" s="174" t="s">
        <v>42</v>
      </c>
      <c r="F44" s="219" t="s">
        <v>42</v>
      </c>
      <c r="G44" s="219">
        <v>9</v>
      </c>
      <c r="H44" s="174" t="s">
        <v>42</v>
      </c>
      <c r="I44" s="219" t="s">
        <v>42</v>
      </c>
      <c r="J44" s="219" t="s">
        <v>42</v>
      </c>
      <c r="K44" s="219" t="s">
        <v>42</v>
      </c>
      <c r="L44" s="218"/>
      <c r="M44" s="218"/>
      <c r="N44" s="218"/>
      <c r="R44" s="179"/>
    </row>
    <row r="45" spans="1:18" ht="12.75">
      <c r="A45" s="6" t="s">
        <v>194</v>
      </c>
      <c r="B45" s="219" t="s">
        <v>42</v>
      </c>
      <c r="C45" s="219" t="s">
        <v>42</v>
      </c>
      <c r="D45" s="219" t="s">
        <v>42</v>
      </c>
      <c r="E45" s="219" t="s">
        <v>42</v>
      </c>
      <c r="F45" s="219" t="s">
        <v>42</v>
      </c>
      <c r="G45" s="219">
        <v>890</v>
      </c>
      <c r="H45" s="219" t="s">
        <v>42</v>
      </c>
      <c r="I45" s="219" t="s">
        <v>42</v>
      </c>
      <c r="J45" s="219">
        <v>5</v>
      </c>
      <c r="K45" s="219">
        <v>4</v>
      </c>
      <c r="L45" s="218"/>
      <c r="M45" s="218"/>
      <c r="N45" s="218"/>
      <c r="R45" s="179"/>
    </row>
    <row r="46" spans="1:18" ht="12.75">
      <c r="A46" s="6" t="s">
        <v>195</v>
      </c>
      <c r="B46" s="219" t="s">
        <v>42</v>
      </c>
      <c r="C46" s="219" t="s">
        <v>42</v>
      </c>
      <c r="D46" s="219" t="s">
        <v>42</v>
      </c>
      <c r="E46" s="219" t="s">
        <v>42</v>
      </c>
      <c r="F46" s="219" t="s">
        <v>42</v>
      </c>
      <c r="G46" s="219">
        <v>129</v>
      </c>
      <c r="H46" s="219" t="s">
        <v>42</v>
      </c>
      <c r="I46" s="219" t="s">
        <v>42</v>
      </c>
      <c r="J46" s="219">
        <v>12</v>
      </c>
      <c r="K46" s="219">
        <v>2</v>
      </c>
      <c r="L46" s="218"/>
      <c r="M46" s="218"/>
      <c r="N46" s="218"/>
      <c r="R46" s="179"/>
    </row>
    <row r="47" spans="1:18" ht="12.75">
      <c r="A47" s="6" t="s">
        <v>196</v>
      </c>
      <c r="B47" s="174" t="s">
        <v>42</v>
      </c>
      <c r="C47" s="219" t="s">
        <v>42</v>
      </c>
      <c r="D47" s="219" t="s">
        <v>42</v>
      </c>
      <c r="E47" s="174" t="s">
        <v>42</v>
      </c>
      <c r="F47" s="219" t="s">
        <v>42</v>
      </c>
      <c r="G47" s="219" t="s">
        <v>42</v>
      </c>
      <c r="H47" s="174" t="s">
        <v>42</v>
      </c>
      <c r="I47" s="219" t="s">
        <v>42</v>
      </c>
      <c r="J47" s="219" t="s">
        <v>42</v>
      </c>
      <c r="K47" s="219" t="s">
        <v>42</v>
      </c>
      <c r="L47" s="218"/>
      <c r="M47" s="218"/>
      <c r="N47" s="218"/>
      <c r="R47" s="179"/>
    </row>
    <row r="48" spans="1:18" ht="12.75">
      <c r="A48" s="6" t="s">
        <v>197</v>
      </c>
      <c r="B48" s="184">
        <v>2</v>
      </c>
      <c r="C48" s="219" t="s">
        <v>42</v>
      </c>
      <c r="D48" s="219">
        <v>2</v>
      </c>
      <c r="E48" s="184">
        <v>2</v>
      </c>
      <c r="F48" s="219" t="s">
        <v>42</v>
      </c>
      <c r="G48" s="219">
        <v>498</v>
      </c>
      <c r="H48" s="184">
        <v>2800</v>
      </c>
      <c r="I48" s="219" t="s">
        <v>42</v>
      </c>
      <c r="J48" s="219">
        <v>13</v>
      </c>
      <c r="K48" s="219">
        <v>12</v>
      </c>
      <c r="L48" s="218"/>
      <c r="M48" s="218"/>
      <c r="N48" s="218"/>
      <c r="R48" s="179"/>
    </row>
    <row r="49" spans="1:18" ht="12.75">
      <c r="A49" s="6" t="s">
        <v>198</v>
      </c>
      <c r="B49" s="219" t="s">
        <v>42</v>
      </c>
      <c r="C49" s="219">
        <v>1</v>
      </c>
      <c r="D49" s="219">
        <v>1</v>
      </c>
      <c r="E49" s="219" t="s">
        <v>42</v>
      </c>
      <c r="F49" s="219">
        <v>1</v>
      </c>
      <c r="G49" s="219" t="s">
        <v>42</v>
      </c>
      <c r="H49" s="219" t="s">
        <v>42</v>
      </c>
      <c r="I49" s="219">
        <v>3000</v>
      </c>
      <c r="J49" s="219" t="s">
        <v>42</v>
      </c>
      <c r="K49" s="219">
        <v>3</v>
      </c>
      <c r="L49" s="218"/>
      <c r="M49" s="218"/>
      <c r="N49" s="218"/>
      <c r="R49" s="179"/>
    </row>
    <row r="50" spans="1:18" ht="12.75">
      <c r="A50" s="220" t="s">
        <v>276</v>
      </c>
      <c r="B50" s="221">
        <v>2</v>
      </c>
      <c r="C50" s="221">
        <v>1</v>
      </c>
      <c r="D50" s="221">
        <v>3</v>
      </c>
      <c r="E50" s="221">
        <v>2</v>
      </c>
      <c r="F50" s="221">
        <v>1</v>
      </c>
      <c r="G50" s="221">
        <v>4278</v>
      </c>
      <c r="H50" s="222">
        <v>2800</v>
      </c>
      <c r="I50" s="222">
        <v>3000</v>
      </c>
      <c r="J50" s="222">
        <v>8</v>
      </c>
      <c r="K50" s="221">
        <f>SUM(K41:K49)</f>
        <v>42</v>
      </c>
      <c r="L50" s="218"/>
      <c r="M50" s="218"/>
      <c r="N50" s="218"/>
      <c r="R50" s="179"/>
    </row>
    <row r="51" spans="1:18" ht="12.75">
      <c r="A51" s="220"/>
      <c r="B51" s="221"/>
      <c r="C51" s="221"/>
      <c r="D51" s="221"/>
      <c r="E51" s="221"/>
      <c r="F51" s="221"/>
      <c r="G51" s="221"/>
      <c r="H51" s="222"/>
      <c r="I51" s="222"/>
      <c r="J51" s="222"/>
      <c r="K51" s="221"/>
      <c r="L51" s="218"/>
      <c r="M51" s="218"/>
      <c r="N51" s="218"/>
      <c r="R51" s="179"/>
    </row>
    <row r="52" spans="1:18" ht="12.75">
      <c r="A52" s="220" t="s">
        <v>199</v>
      </c>
      <c r="B52" s="222" t="s">
        <v>42</v>
      </c>
      <c r="C52" s="222" t="s">
        <v>42</v>
      </c>
      <c r="D52" s="222" t="s">
        <v>42</v>
      </c>
      <c r="E52" s="222" t="s">
        <v>42</v>
      </c>
      <c r="F52" s="222" t="s">
        <v>42</v>
      </c>
      <c r="G52" s="223">
        <v>1242</v>
      </c>
      <c r="H52" s="221" t="s">
        <v>42</v>
      </c>
      <c r="I52" s="222" t="s">
        <v>42</v>
      </c>
      <c r="J52" s="223">
        <v>10</v>
      </c>
      <c r="K52" s="222">
        <v>12</v>
      </c>
      <c r="L52" s="218"/>
      <c r="M52" s="218"/>
      <c r="N52" s="218"/>
      <c r="R52" s="179"/>
    </row>
    <row r="53" spans="1:18" ht="12.75">
      <c r="A53" s="6"/>
      <c r="B53" s="174"/>
      <c r="C53" s="174"/>
      <c r="D53" s="174"/>
      <c r="E53" s="174"/>
      <c r="F53" s="174"/>
      <c r="G53" s="174"/>
      <c r="H53" s="219"/>
      <c r="I53" s="219"/>
      <c r="J53" s="219"/>
      <c r="K53" s="174"/>
      <c r="L53" s="218"/>
      <c r="M53" s="218"/>
      <c r="N53" s="218"/>
      <c r="R53" s="179"/>
    </row>
    <row r="54" spans="1:18" ht="12.75">
      <c r="A54" s="6" t="s">
        <v>200</v>
      </c>
      <c r="B54" s="174" t="s">
        <v>42</v>
      </c>
      <c r="C54" s="219">
        <v>2770</v>
      </c>
      <c r="D54" s="219">
        <v>2770</v>
      </c>
      <c r="E54" s="174" t="s">
        <v>42</v>
      </c>
      <c r="F54" s="219">
        <v>2700</v>
      </c>
      <c r="G54" s="219">
        <v>8431</v>
      </c>
      <c r="H54" s="174" t="s">
        <v>42</v>
      </c>
      <c r="I54" s="219">
        <v>1725</v>
      </c>
      <c r="J54" s="219">
        <v>20</v>
      </c>
      <c r="K54" s="219">
        <v>4826</v>
      </c>
      <c r="L54" s="218"/>
      <c r="M54" s="218"/>
      <c r="N54" s="218"/>
      <c r="R54" s="179"/>
    </row>
    <row r="55" spans="1:18" ht="12.75">
      <c r="A55" s="6" t="s">
        <v>201</v>
      </c>
      <c r="B55" s="219" t="s">
        <v>42</v>
      </c>
      <c r="C55" s="219">
        <v>4</v>
      </c>
      <c r="D55" s="219">
        <v>4</v>
      </c>
      <c r="E55" s="219" t="s">
        <v>42</v>
      </c>
      <c r="F55" s="219">
        <v>4</v>
      </c>
      <c r="G55" s="219">
        <v>2039</v>
      </c>
      <c r="H55" s="219" t="s">
        <v>42</v>
      </c>
      <c r="I55" s="219">
        <v>6572</v>
      </c>
      <c r="J55" s="219">
        <v>3</v>
      </c>
      <c r="K55" s="219">
        <v>32</v>
      </c>
      <c r="L55" s="218"/>
      <c r="M55" s="218"/>
      <c r="N55" s="218"/>
      <c r="R55" s="179"/>
    </row>
    <row r="56" spans="1:18" ht="12.75">
      <c r="A56" s="6" t="s">
        <v>202</v>
      </c>
      <c r="B56" s="219" t="s">
        <v>42</v>
      </c>
      <c r="C56" s="219">
        <v>1</v>
      </c>
      <c r="D56" s="219">
        <v>1</v>
      </c>
      <c r="E56" s="219" t="s">
        <v>42</v>
      </c>
      <c r="F56" s="219">
        <v>1</v>
      </c>
      <c r="G56" s="219">
        <v>2576</v>
      </c>
      <c r="H56" s="219" t="s">
        <v>42</v>
      </c>
      <c r="I56" s="219">
        <v>9000</v>
      </c>
      <c r="J56" s="219">
        <v>9</v>
      </c>
      <c r="K56" s="219">
        <v>32</v>
      </c>
      <c r="L56" s="218"/>
      <c r="M56" s="218"/>
      <c r="N56" s="218"/>
      <c r="R56" s="179"/>
    </row>
    <row r="57" spans="1:18" ht="12.75">
      <c r="A57" s="6" t="s">
        <v>203</v>
      </c>
      <c r="B57" s="219" t="s">
        <v>42</v>
      </c>
      <c r="C57" s="219" t="s">
        <v>42</v>
      </c>
      <c r="D57" s="219" t="s">
        <v>42</v>
      </c>
      <c r="E57" s="219" t="s">
        <v>42</v>
      </c>
      <c r="F57" s="219" t="s">
        <v>42</v>
      </c>
      <c r="G57" s="219">
        <v>310</v>
      </c>
      <c r="H57" s="219" t="s">
        <v>42</v>
      </c>
      <c r="I57" s="219" t="s">
        <v>42</v>
      </c>
      <c r="J57" s="219">
        <v>15</v>
      </c>
      <c r="K57" s="219">
        <v>5</v>
      </c>
      <c r="L57" s="218"/>
      <c r="M57" s="218"/>
      <c r="N57" s="218"/>
      <c r="R57" s="179"/>
    </row>
    <row r="58" spans="1:18" ht="12.75">
      <c r="A58" s="6" t="s">
        <v>204</v>
      </c>
      <c r="B58" s="219">
        <v>13</v>
      </c>
      <c r="C58" s="219">
        <v>11</v>
      </c>
      <c r="D58" s="219">
        <v>24</v>
      </c>
      <c r="E58" s="219">
        <v>13</v>
      </c>
      <c r="F58" s="219">
        <v>11</v>
      </c>
      <c r="G58" s="219">
        <v>5128</v>
      </c>
      <c r="H58" s="219">
        <v>2000</v>
      </c>
      <c r="I58" s="219">
        <v>6000</v>
      </c>
      <c r="J58" s="219">
        <v>14</v>
      </c>
      <c r="K58" s="219">
        <v>164</v>
      </c>
      <c r="L58" s="218"/>
      <c r="M58" s="218"/>
      <c r="N58" s="218"/>
      <c r="R58" s="179"/>
    </row>
    <row r="59" spans="1:18" s="225" customFormat="1" ht="12.75">
      <c r="A59" s="220" t="s">
        <v>205</v>
      </c>
      <c r="B59" s="221">
        <v>13</v>
      </c>
      <c r="C59" s="221">
        <v>2786</v>
      </c>
      <c r="D59" s="221">
        <v>2799</v>
      </c>
      <c r="E59" s="221">
        <v>13</v>
      </c>
      <c r="F59" s="221">
        <v>2716</v>
      </c>
      <c r="G59" s="221">
        <v>18484</v>
      </c>
      <c r="H59" s="222">
        <v>2000</v>
      </c>
      <c r="I59" s="222">
        <v>1752</v>
      </c>
      <c r="J59" s="222">
        <v>15</v>
      </c>
      <c r="K59" s="221">
        <v>5059</v>
      </c>
      <c r="L59" s="224"/>
      <c r="M59" s="224"/>
      <c r="N59" s="224"/>
      <c r="R59" s="257"/>
    </row>
    <row r="60" spans="1:18" ht="12.75">
      <c r="A60" s="6"/>
      <c r="B60" s="174"/>
      <c r="C60" s="174"/>
      <c r="D60" s="174"/>
      <c r="E60" s="174"/>
      <c r="F60" s="174"/>
      <c r="G60" s="174"/>
      <c r="H60" s="219"/>
      <c r="I60" s="219"/>
      <c r="J60" s="219"/>
      <c r="K60" s="174"/>
      <c r="L60" s="218"/>
      <c r="M60" s="218"/>
      <c r="N60" s="218"/>
      <c r="R60" s="179"/>
    </row>
    <row r="61" spans="1:18" ht="12.75">
      <c r="A61" s="6" t="s">
        <v>206</v>
      </c>
      <c r="B61" s="219">
        <v>57</v>
      </c>
      <c r="C61" s="219">
        <v>82</v>
      </c>
      <c r="D61" s="219">
        <v>139</v>
      </c>
      <c r="E61" s="219">
        <v>57</v>
      </c>
      <c r="F61" s="219">
        <v>82</v>
      </c>
      <c r="G61" s="219">
        <v>1700</v>
      </c>
      <c r="H61" s="219">
        <v>5500</v>
      </c>
      <c r="I61" s="219">
        <v>15000</v>
      </c>
      <c r="J61" s="219">
        <v>11</v>
      </c>
      <c r="K61" s="219">
        <v>1563</v>
      </c>
      <c r="L61" s="218"/>
      <c r="M61" s="218"/>
      <c r="N61" s="218"/>
      <c r="R61" s="179"/>
    </row>
    <row r="62" spans="1:18" ht="12.75">
      <c r="A62" s="6" t="s">
        <v>207</v>
      </c>
      <c r="B62" s="219">
        <v>360</v>
      </c>
      <c r="C62" s="219">
        <v>24</v>
      </c>
      <c r="D62" s="219">
        <v>384</v>
      </c>
      <c r="E62" s="219">
        <v>356</v>
      </c>
      <c r="F62" s="219">
        <v>23</v>
      </c>
      <c r="G62" s="219">
        <v>400</v>
      </c>
      <c r="H62" s="219">
        <v>5285</v>
      </c>
      <c r="I62" s="219">
        <v>9435</v>
      </c>
      <c r="J62" s="219">
        <v>10</v>
      </c>
      <c r="K62" s="219">
        <v>2103</v>
      </c>
      <c r="L62" s="218"/>
      <c r="M62" s="218"/>
      <c r="N62" s="218"/>
      <c r="R62" s="179"/>
    </row>
    <row r="63" spans="1:18" ht="12.75">
      <c r="A63" s="6" t="s">
        <v>208</v>
      </c>
      <c r="B63" s="219">
        <v>2004</v>
      </c>
      <c r="C63" s="219">
        <v>2065</v>
      </c>
      <c r="D63" s="219">
        <v>4069</v>
      </c>
      <c r="E63" s="219">
        <v>1564</v>
      </c>
      <c r="F63" s="219">
        <v>1900</v>
      </c>
      <c r="G63" s="219">
        <v>12121</v>
      </c>
      <c r="H63" s="219">
        <v>1000</v>
      </c>
      <c r="I63" s="219">
        <v>6000</v>
      </c>
      <c r="J63" s="219">
        <v>5</v>
      </c>
      <c r="K63" s="219">
        <v>13025</v>
      </c>
      <c r="L63" s="218"/>
      <c r="M63" s="218"/>
      <c r="N63" s="218"/>
      <c r="R63" s="179"/>
    </row>
    <row r="64" spans="1:18" s="225" customFormat="1" ht="12.75">
      <c r="A64" s="220" t="s">
        <v>209</v>
      </c>
      <c r="B64" s="221">
        <v>2421</v>
      </c>
      <c r="C64" s="221">
        <v>2171</v>
      </c>
      <c r="D64" s="221">
        <v>4592</v>
      </c>
      <c r="E64" s="221">
        <v>1977</v>
      </c>
      <c r="F64" s="221">
        <v>2005</v>
      </c>
      <c r="G64" s="221">
        <v>14221</v>
      </c>
      <c r="H64" s="222">
        <v>1901</v>
      </c>
      <c r="I64" s="222">
        <v>6407</v>
      </c>
      <c r="J64" s="222">
        <v>6</v>
      </c>
      <c r="K64" s="221">
        <v>16691</v>
      </c>
      <c r="L64" s="224"/>
      <c r="M64" s="224"/>
      <c r="N64" s="224"/>
      <c r="R64" s="257"/>
    </row>
    <row r="65" spans="1:18" ht="12.75">
      <c r="A65" s="6"/>
      <c r="B65" s="174"/>
      <c r="C65" s="174"/>
      <c r="D65" s="174"/>
      <c r="E65" s="174"/>
      <c r="F65" s="174"/>
      <c r="G65" s="174"/>
      <c r="H65" s="219"/>
      <c r="I65" s="219"/>
      <c r="J65" s="219"/>
      <c r="K65" s="174"/>
      <c r="L65" s="218"/>
      <c r="M65" s="218"/>
      <c r="N65" s="218"/>
      <c r="R65" s="179"/>
    </row>
    <row r="66" spans="1:18" s="225" customFormat="1" ht="12.75">
      <c r="A66" s="220" t="s">
        <v>210</v>
      </c>
      <c r="B66" s="222">
        <v>271</v>
      </c>
      <c r="C66" s="222">
        <v>10399</v>
      </c>
      <c r="D66" s="222">
        <v>10670</v>
      </c>
      <c r="E66" s="222">
        <v>241</v>
      </c>
      <c r="F66" s="222">
        <v>10072</v>
      </c>
      <c r="G66" s="222">
        <v>3850</v>
      </c>
      <c r="H66" s="222">
        <v>2400</v>
      </c>
      <c r="I66" s="222">
        <v>8200</v>
      </c>
      <c r="J66" s="222">
        <v>7</v>
      </c>
      <c r="K66" s="222">
        <v>83195</v>
      </c>
      <c r="L66" s="224"/>
      <c r="M66" s="224"/>
      <c r="N66" s="224"/>
      <c r="R66" s="257"/>
    </row>
    <row r="67" spans="1:19" ht="12.75">
      <c r="A67" s="6"/>
      <c r="B67" s="174"/>
      <c r="C67" s="174"/>
      <c r="D67" s="174"/>
      <c r="E67" s="174"/>
      <c r="F67" s="174"/>
      <c r="G67" s="174"/>
      <c r="H67" s="219"/>
      <c r="I67" s="219"/>
      <c r="J67" s="219"/>
      <c r="K67" s="174"/>
      <c r="L67" s="218"/>
      <c r="M67" s="218"/>
      <c r="N67" s="218"/>
      <c r="R67" s="179"/>
      <c r="S67" s="215"/>
    </row>
    <row r="68" spans="1:19" ht="12.75">
      <c r="A68" s="6" t="s">
        <v>211</v>
      </c>
      <c r="B68" s="174" t="s">
        <v>42</v>
      </c>
      <c r="C68" s="219">
        <v>30</v>
      </c>
      <c r="D68" s="219">
        <v>30</v>
      </c>
      <c r="E68" s="174" t="s">
        <v>42</v>
      </c>
      <c r="F68" s="219">
        <v>30</v>
      </c>
      <c r="G68" s="219">
        <v>1500</v>
      </c>
      <c r="H68" s="174" t="s">
        <v>42</v>
      </c>
      <c r="I68" s="219">
        <v>5000</v>
      </c>
      <c r="J68" s="219">
        <v>10</v>
      </c>
      <c r="K68" s="219">
        <v>165</v>
      </c>
      <c r="L68" s="218"/>
      <c r="M68" s="218"/>
      <c r="N68" s="218"/>
      <c r="R68" s="179"/>
      <c r="S68" s="215"/>
    </row>
    <row r="69" spans="1:18" ht="12.75">
      <c r="A69" s="6" t="s">
        <v>212</v>
      </c>
      <c r="B69" s="174" t="s">
        <v>42</v>
      </c>
      <c r="C69" s="219" t="s">
        <v>42</v>
      </c>
      <c r="D69" s="219" t="s">
        <v>42</v>
      </c>
      <c r="E69" s="174" t="s">
        <v>42</v>
      </c>
      <c r="F69" s="219" t="s">
        <v>42</v>
      </c>
      <c r="G69" s="219">
        <v>3000</v>
      </c>
      <c r="H69" s="174" t="s">
        <v>42</v>
      </c>
      <c r="I69" s="219" t="s">
        <v>42</v>
      </c>
      <c r="J69" s="219">
        <v>8</v>
      </c>
      <c r="K69" s="219">
        <v>24</v>
      </c>
      <c r="L69" s="218"/>
      <c r="M69" s="218"/>
      <c r="N69" s="218"/>
      <c r="R69" s="179"/>
    </row>
    <row r="70" spans="1:18" s="225" customFormat="1" ht="12.75">
      <c r="A70" s="220" t="s">
        <v>213</v>
      </c>
      <c r="B70" s="221" t="s">
        <v>42</v>
      </c>
      <c r="C70" s="221">
        <v>30</v>
      </c>
      <c r="D70" s="221">
        <v>30</v>
      </c>
      <c r="E70" s="221" t="s">
        <v>42</v>
      </c>
      <c r="F70" s="221">
        <v>30</v>
      </c>
      <c r="G70" s="221">
        <v>4500</v>
      </c>
      <c r="H70" s="221" t="s">
        <v>42</v>
      </c>
      <c r="I70" s="222">
        <v>5000</v>
      </c>
      <c r="J70" s="222">
        <v>9</v>
      </c>
      <c r="K70" s="221">
        <v>189</v>
      </c>
      <c r="L70" s="224"/>
      <c r="M70" s="224"/>
      <c r="N70" s="224"/>
      <c r="R70" s="257"/>
    </row>
    <row r="71" spans="1:18" ht="12.75">
      <c r="A71" s="6"/>
      <c r="B71" s="174"/>
      <c r="C71" s="174"/>
      <c r="D71" s="174"/>
      <c r="E71" s="174"/>
      <c r="F71" s="174"/>
      <c r="G71" s="174"/>
      <c r="H71" s="219"/>
      <c r="I71" s="219"/>
      <c r="J71" s="219"/>
      <c r="K71" s="174"/>
      <c r="L71" s="218"/>
      <c r="M71" s="218"/>
      <c r="N71" s="218"/>
      <c r="R71" s="179"/>
    </row>
    <row r="72" spans="1:18" ht="12.75">
      <c r="A72" s="6" t="s">
        <v>214</v>
      </c>
      <c r="B72" s="174" t="s">
        <v>42</v>
      </c>
      <c r="C72" s="219">
        <v>26</v>
      </c>
      <c r="D72" s="219">
        <v>26</v>
      </c>
      <c r="E72" s="174" t="s">
        <v>42</v>
      </c>
      <c r="F72" s="219">
        <v>21</v>
      </c>
      <c r="G72" s="174" t="s">
        <v>42</v>
      </c>
      <c r="H72" s="174" t="s">
        <v>42</v>
      </c>
      <c r="I72" s="219">
        <v>11870</v>
      </c>
      <c r="J72" s="174" t="s">
        <v>42</v>
      </c>
      <c r="K72" s="219">
        <v>249</v>
      </c>
      <c r="L72" s="218"/>
      <c r="M72" s="218"/>
      <c r="N72" s="218"/>
      <c r="R72" s="179"/>
    </row>
    <row r="73" spans="1:18" ht="12.75">
      <c r="A73" s="6" t="s">
        <v>215</v>
      </c>
      <c r="B73" s="174" t="s">
        <v>42</v>
      </c>
      <c r="C73" s="219" t="s">
        <v>42</v>
      </c>
      <c r="D73" s="219" t="s">
        <v>42</v>
      </c>
      <c r="E73" s="174" t="s">
        <v>42</v>
      </c>
      <c r="F73" s="219" t="s">
        <v>42</v>
      </c>
      <c r="G73" s="174" t="s">
        <v>42</v>
      </c>
      <c r="H73" s="174" t="s">
        <v>42</v>
      </c>
      <c r="I73" s="219" t="s">
        <v>42</v>
      </c>
      <c r="J73" s="174" t="s">
        <v>42</v>
      </c>
      <c r="K73" s="219" t="s">
        <v>42</v>
      </c>
      <c r="L73" s="218"/>
      <c r="M73" s="218"/>
      <c r="N73" s="218"/>
      <c r="R73" s="179"/>
    </row>
    <row r="74" spans="1:18" ht="12.75">
      <c r="A74" s="6" t="s">
        <v>216</v>
      </c>
      <c r="B74" s="219" t="s">
        <v>42</v>
      </c>
      <c r="C74" s="219">
        <v>19</v>
      </c>
      <c r="D74" s="219">
        <v>19</v>
      </c>
      <c r="E74" s="219" t="s">
        <v>42</v>
      </c>
      <c r="F74" s="219">
        <v>13</v>
      </c>
      <c r="G74" s="219">
        <v>2319</v>
      </c>
      <c r="H74" s="219" t="s">
        <v>42</v>
      </c>
      <c r="I74" s="219">
        <v>10000</v>
      </c>
      <c r="J74" s="219" t="s">
        <v>42</v>
      </c>
      <c r="K74" s="219">
        <v>130</v>
      </c>
      <c r="L74" s="218"/>
      <c r="M74" s="218"/>
      <c r="N74" s="218"/>
      <c r="R74" s="179"/>
    </row>
    <row r="75" spans="1:18" ht="12.75">
      <c r="A75" s="6" t="s">
        <v>217</v>
      </c>
      <c r="B75" s="174" t="s">
        <v>42</v>
      </c>
      <c r="C75" s="219">
        <v>10</v>
      </c>
      <c r="D75" s="219">
        <v>10</v>
      </c>
      <c r="E75" s="174" t="s">
        <v>42</v>
      </c>
      <c r="F75" s="219">
        <v>10</v>
      </c>
      <c r="G75" s="219">
        <v>10000</v>
      </c>
      <c r="H75" s="174" t="s">
        <v>42</v>
      </c>
      <c r="I75" s="219">
        <v>11000</v>
      </c>
      <c r="J75" s="184">
        <v>28</v>
      </c>
      <c r="K75" s="219">
        <v>390</v>
      </c>
      <c r="L75" s="218"/>
      <c r="M75" s="218"/>
      <c r="N75" s="218"/>
      <c r="R75" s="179"/>
    </row>
    <row r="76" spans="1:18" ht="12.75">
      <c r="A76" s="6" t="s">
        <v>218</v>
      </c>
      <c r="B76" s="219">
        <v>4</v>
      </c>
      <c r="C76" s="219">
        <v>18</v>
      </c>
      <c r="D76" s="219">
        <v>22</v>
      </c>
      <c r="E76" s="219">
        <v>4</v>
      </c>
      <c r="F76" s="219">
        <v>18</v>
      </c>
      <c r="G76" s="219">
        <v>1218</v>
      </c>
      <c r="H76" s="219">
        <v>800</v>
      </c>
      <c r="I76" s="219">
        <v>7500</v>
      </c>
      <c r="J76" s="219">
        <v>8</v>
      </c>
      <c r="K76" s="219">
        <v>148</v>
      </c>
      <c r="L76" s="218"/>
      <c r="M76" s="218"/>
      <c r="N76" s="218"/>
      <c r="R76" s="179"/>
    </row>
    <row r="77" spans="1:18" ht="12.75">
      <c r="A77" s="6" t="s">
        <v>219</v>
      </c>
      <c r="B77" s="219" t="s">
        <v>42</v>
      </c>
      <c r="C77" s="219">
        <v>23</v>
      </c>
      <c r="D77" s="219">
        <v>23</v>
      </c>
      <c r="E77" s="219" t="s">
        <v>42</v>
      </c>
      <c r="F77" s="219">
        <v>23</v>
      </c>
      <c r="G77" s="219">
        <v>11158</v>
      </c>
      <c r="H77" s="219" t="s">
        <v>42</v>
      </c>
      <c r="I77" s="219">
        <v>7300</v>
      </c>
      <c r="J77" s="219">
        <v>9</v>
      </c>
      <c r="K77" s="219">
        <v>268</v>
      </c>
      <c r="L77" s="218"/>
      <c r="M77" s="218"/>
      <c r="N77" s="218"/>
      <c r="R77" s="179"/>
    </row>
    <row r="78" spans="1:18" ht="12.75">
      <c r="A78" s="6" t="s">
        <v>220</v>
      </c>
      <c r="B78" s="174" t="s">
        <v>42</v>
      </c>
      <c r="C78" s="219">
        <v>64</v>
      </c>
      <c r="D78" s="219">
        <v>64</v>
      </c>
      <c r="E78" s="174" t="s">
        <v>42</v>
      </c>
      <c r="F78" s="219">
        <v>64</v>
      </c>
      <c r="G78" s="174" t="s">
        <v>42</v>
      </c>
      <c r="H78" s="174" t="s">
        <v>42</v>
      </c>
      <c r="I78" s="219">
        <v>7200</v>
      </c>
      <c r="J78" s="174" t="s">
        <v>42</v>
      </c>
      <c r="K78" s="219">
        <v>461</v>
      </c>
      <c r="L78" s="218"/>
      <c r="M78" s="218"/>
      <c r="N78" s="218"/>
      <c r="R78" s="179"/>
    </row>
    <row r="79" spans="1:18" ht="12.75">
      <c r="A79" s="6" t="s">
        <v>221</v>
      </c>
      <c r="B79" s="174" t="s">
        <v>42</v>
      </c>
      <c r="C79" s="219">
        <v>38</v>
      </c>
      <c r="D79" s="219">
        <v>38</v>
      </c>
      <c r="E79" s="174" t="s">
        <v>42</v>
      </c>
      <c r="F79" s="219">
        <v>38</v>
      </c>
      <c r="G79" s="174" t="s">
        <v>42</v>
      </c>
      <c r="H79" s="174" t="s">
        <v>42</v>
      </c>
      <c r="I79" s="219">
        <v>14975</v>
      </c>
      <c r="J79" s="174" t="s">
        <v>42</v>
      </c>
      <c r="K79" s="219">
        <v>569</v>
      </c>
      <c r="L79" s="218"/>
      <c r="M79" s="218"/>
      <c r="N79" s="218"/>
      <c r="R79" s="179"/>
    </row>
    <row r="80" spans="1:18" s="225" customFormat="1" ht="12.75">
      <c r="A80" s="220" t="s">
        <v>277</v>
      </c>
      <c r="B80" s="221">
        <v>4</v>
      </c>
      <c r="C80" s="221">
        <v>198</v>
      </c>
      <c r="D80" s="221">
        <v>202</v>
      </c>
      <c r="E80" s="221">
        <v>4</v>
      </c>
      <c r="F80" s="221">
        <v>187</v>
      </c>
      <c r="G80" s="221">
        <v>24695</v>
      </c>
      <c r="H80" s="222">
        <v>800</v>
      </c>
      <c r="I80" s="222">
        <v>9743</v>
      </c>
      <c r="J80" s="222">
        <v>16</v>
      </c>
      <c r="K80" s="221">
        <v>2215</v>
      </c>
      <c r="L80" s="224"/>
      <c r="M80" s="224"/>
      <c r="N80" s="224"/>
      <c r="R80" s="257"/>
    </row>
    <row r="81" spans="1:18" ht="12.75">
      <c r="A81" s="6"/>
      <c r="B81" s="174"/>
      <c r="C81" s="174"/>
      <c r="D81" s="174"/>
      <c r="E81" s="174"/>
      <c r="F81" s="174"/>
      <c r="G81" s="174"/>
      <c r="H81" s="219"/>
      <c r="I81" s="219"/>
      <c r="J81" s="219"/>
      <c r="K81" s="174"/>
      <c r="L81" s="218"/>
      <c r="M81" s="218"/>
      <c r="N81" s="218"/>
      <c r="R81" s="179"/>
    </row>
    <row r="82" spans="1:18" ht="12.75">
      <c r="A82" s="6" t="s">
        <v>222</v>
      </c>
      <c r="B82" s="219" t="s">
        <v>42</v>
      </c>
      <c r="C82" s="219">
        <v>53</v>
      </c>
      <c r="D82" s="219">
        <v>53</v>
      </c>
      <c r="E82" s="219" t="s">
        <v>42</v>
      </c>
      <c r="F82" s="219">
        <v>53</v>
      </c>
      <c r="G82" s="219">
        <v>14540</v>
      </c>
      <c r="H82" s="219" t="s">
        <v>42</v>
      </c>
      <c r="I82" s="219">
        <v>5000</v>
      </c>
      <c r="J82" s="219">
        <v>9</v>
      </c>
      <c r="K82" s="219">
        <v>396</v>
      </c>
      <c r="L82" s="218"/>
      <c r="M82" s="218"/>
      <c r="N82" s="218"/>
      <c r="R82" s="179"/>
    </row>
    <row r="83" spans="1:18" ht="12.75">
      <c r="A83" s="6" t="s">
        <v>223</v>
      </c>
      <c r="B83" s="219">
        <v>7</v>
      </c>
      <c r="C83" s="219">
        <v>8</v>
      </c>
      <c r="D83" s="219">
        <v>15</v>
      </c>
      <c r="E83" s="219">
        <v>7</v>
      </c>
      <c r="F83" s="219">
        <v>8</v>
      </c>
      <c r="G83" s="219">
        <v>15960</v>
      </c>
      <c r="H83" s="219">
        <v>1000</v>
      </c>
      <c r="I83" s="219">
        <v>3000</v>
      </c>
      <c r="J83" s="219">
        <v>10</v>
      </c>
      <c r="K83" s="219">
        <v>191</v>
      </c>
      <c r="L83" s="218"/>
      <c r="M83" s="218"/>
      <c r="N83" s="218"/>
      <c r="R83" s="179"/>
    </row>
    <row r="84" spans="1:18" s="225" customFormat="1" ht="12.75">
      <c r="A84" s="220" t="s">
        <v>224</v>
      </c>
      <c r="B84" s="221">
        <v>7</v>
      </c>
      <c r="C84" s="221">
        <v>61</v>
      </c>
      <c r="D84" s="221">
        <v>68</v>
      </c>
      <c r="E84" s="221">
        <v>7</v>
      </c>
      <c r="F84" s="221">
        <v>61</v>
      </c>
      <c r="G84" s="221">
        <v>30500</v>
      </c>
      <c r="H84" s="222">
        <v>1000</v>
      </c>
      <c r="I84" s="222">
        <v>4738</v>
      </c>
      <c r="J84" s="222">
        <v>10</v>
      </c>
      <c r="K84" s="221">
        <v>587</v>
      </c>
      <c r="L84" s="224"/>
      <c r="M84" s="224"/>
      <c r="N84" s="224"/>
      <c r="R84" s="257"/>
    </row>
    <row r="85" spans="1:18" ht="12.75">
      <c r="A85" s="6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218"/>
      <c r="M85" s="218"/>
      <c r="N85" s="218"/>
      <c r="R85" s="179"/>
    </row>
    <row r="86" spans="1:18" ht="13.5" thickBot="1">
      <c r="A86" s="227" t="s">
        <v>225</v>
      </c>
      <c r="B86" s="187">
        <v>3955</v>
      </c>
      <c r="C86" s="187">
        <v>17106</v>
      </c>
      <c r="D86" s="187">
        <v>21061</v>
      </c>
      <c r="E86" s="187">
        <v>3507</v>
      </c>
      <c r="F86" s="187">
        <v>16478</v>
      </c>
      <c r="G86" s="187">
        <v>196181</v>
      </c>
      <c r="H86" s="187">
        <f>((H13*E13)+(H24*E24)+(H31*E31)+(H37*E37)+(H39*E39)+(H50*E50)+(H59*E59)+(H64*E64)+(H66*E66)+(H80*E80)+(H84*E84))/E86</f>
        <v>2514.533504419732</v>
      </c>
      <c r="I86" s="187">
        <f>((I13*F13)+(I24*F24)+(I26*F26)+(I31*F31)+(I37*F37)+(I39*F39)+(I50*F50)+(I59*F59)+(I64*F64)+(I66*F66)+(I70*F70)+(I80*F80)+(I84*F84))/F86</f>
        <v>7038.173807500911</v>
      </c>
      <c r="J86" s="187">
        <f>((J13*G13)+(J22*G22)+(J24*G24)+(J26*G26)+(J31*G31)+(J37*G37)+(J39*G39)+(J50*G50)+(J52*G52)+(J59*G59)+(J64*G64)+(J66*G66)+(J70*G70)+(J80*G80)+(J84*G84))/G86</f>
        <v>14.248342092251542</v>
      </c>
      <c r="K86" s="187">
        <f>SUM(K13:K17,K22:K26,K31,K37:K39,K50:K52,K59,K64:K66,K70,K80,K84)</f>
        <v>127549</v>
      </c>
      <c r="L86" s="218"/>
      <c r="M86" s="218"/>
      <c r="N86" s="218"/>
      <c r="R86" s="179"/>
    </row>
    <row r="87" spans="1:18" ht="12.75">
      <c r="A87" s="228"/>
      <c r="D87" s="229"/>
      <c r="E87" s="229"/>
      <c r="R87" s="179"/>
    </row>
    <row r="88" ht="12.75">
      <c r="R88" s="179"/>
    </row>
    <row r="89" spans="5:18" ht="12.75">
      <c r="E89" s="230"/>
      <c r="R89" s="179"/>
    </row>
  </sheetData>
  <mergeCells count="7">
    <mergeCell ref="E7:F7"/>
    <mergeCell ref="H7:I7"/>
    <mergeCell ref="G5:G8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32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3" width="13.28125" style="13" customWidth="1"/>
    <col min="4" max="4" width="14.140625" style="13" customWidth="1"/>
    <col min="5" max="10" width="13.28125" style="13" customWidth="1"/>
    <col min="11" max="11" width="11.140625" style="13" customWidth="1"/>
    <col min="12" max="19" width="12.00390625" style="13" customWidth="1"/>
    <col min="20" max="16384" width="11.421875" style="13" customWidth="1"/>
  </cols>
  <sheetData>
    <row r="1" spans="1:10" s="2" customFormat="1" ht="18">
      <c r="A1" s="299" t="s">
        <v>306</v>
      </c>
      <c r="B1" s="299"/>
      <c r="C1" s="299"/>
      <c r="D1" s="299"/>
      <c r="E1" s="299"/>
      <c r="F1" s="299"/>
      <c r="G1" s="299"/>
      <c r="H1" s="299"/>
      <c r="I1" s="299"/>
      <c r="J1" s="299"/>
    </row>
    <row r="3" spans="1:10" s="3" customFormat="1" ht="15">
      <c r="A3" s="303" t="s">
        <v>43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s="3" customFormat="1" ht="15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100"/>
      <c r="B5" s="7" t="s">
        <v>1</v>
      </c>
      <c r="C5" s="8"/>
      <c r="D5" s="9" t="s">
        <v>2</v>
      </c>
      <c r="E5" s="9" t="s">
        <v>3</v>
      </c>
      <c r="F5" s="10"/>
      <c r="G5" s="11" t="s">
        <v>4</v>
      </c>
      <c r="H5" s="10"/>
      <c r="I5" s="12" t="s">
        <v>5</v>
      </c>
      <c r="J5" s="101"/>
    </row>
    <row r="6" spans="1:10" ht="12.75">
      <c r="A6" s="102" t="s">
        <v>6</v>
      </c>
      <c r="B6" s="15" t="s">
        <v>7</v>
      </c>
      <c r="C6" s="16"/>
      <c r="D6" s="9" t="s">
        <v>8</v>
      </c>
      <c r="E6" s="9" t="s">
        <v>9</v>
      </c>
      <c r="F6" s="11" t="s">
        <v>10</v>
      </c>
      <c r="G6" s="11" t="s">
        <v>11</v>
      </c>
      <c r="H6" s="11" t="s">
        <v>12</v>
      </c>
      <c r="I6" s="17" t="s">
        <v>13</v>
      </c>
      <c r="J6" s="16"/>
    </row>
    <row r="7" spans="1:10" ht="12.75">
      <c r="A7" s="100"/>
      <c r="B7" s="9" t="s">
        <v>14</v>
      </c>
      <c r="C7" s="9" t="s">
        <v>15</v>
      </c>
      <c r="D7" s="11"/>
      <c r="E7" s="9" t="s">
        <v>16</v>
      </c>
      <c r="F7" s="9" t="s">
        <v>17</v>
      </c>
      <c r="G7" s="11" t="s">
        <v>18</v>
      </c>
      <c r="H7" s="11" t="s">
        <v>19</v>
      </c>
      <c r="I7" s="11" t="s">
        <v>20</v>
      </c>
      <c r="J7" s="11" t="s">
        <v>21</v>
      </c>
    </row>
    <row r="8" spans="1:10" ht="13.5" thickBot="1">
      <c r="A8" s="6"/>
      <c r="B8" s="11" t="s">
        <v>22</v>
      </c>
      <c r="C8" s="11" t="s">
        <v>22</v>
      </c>
      <c r="D8" s="11" t="s">
        <v>289</v>
      </c>
      <c r="E8" s="9" t="s">
        <v>24</v>
      </c>
      <c r="F8" s="10"/>
      <c r="G8" s="11" t="s">
        <v>25</v>
      </c>
      <c r="H8" s="10"/>
      <c r="I8" s="10"/>
      <c r="J8" s="10"/>
    </row>
    <row r="9" spans="1:10" ht="12.75">
      <c r="A9" s="18">
        <v>1985</v>
      </c>
      <c r="B9" s="70">
        <v>19.2</v>
      </c>
      <c r="C9" s="70">
        <v>16.8</v>
      </c>
      <c r="D9" s="20">
        <v>1603</v>
      </c>
      <c r="E9" s="70">
        <v>35</v>
      </c>
      <c r="F9" s="70">
        <v>79.6</v>
      </c>
      <c r="G9" s="103">
        <v>65.09562102580746</v>
      </c>
      <c r="H9" s="71">
        <v>56579.279506689265</v>
      </c>
      <c r="I9" s="20" t="s">
        <v>42</v>
      </c>
      <c r="J9" s="20">
        <v>595</v>
      </c>
    </row>
    <row r="10" spans="1:10" ht="12.75">
      <c r="A10" s="22">
        <v>1986</v>
      </c>
      <c r="B10" s="72">
        <v>20.6</v>
      </c>
      <c r="C10" s="72">
        <v>17.6</v>
      </c>
      <c r="D10" s="24">
        <v>1353</v>
      </c>
      <c r="E10" s="72">
        <v>28.6</v>
      </c>
      <c r="F10" s="72">
        <v>63.9</v>
      </c>
      <c r="G10" s="104">
        <v>70.6309425071821</v>
      </c>
      <c r="H10" s="33">
        <v>53423.96595867441</v>
      </c>
      <c r="I10" s="24">
        <v>1</v>
      </c>
      <c r="J10" s="24">
        <v>685</v>
      </c>
    </row>
    <row r="11" spans="1:10" ht="12.75">
      <c r="A11" s="22">
        <v>1987</v>
      </c>
      <c r="B11" s="72">
        <v>22</v>
      </c>
      <c r="C11" s="72">
        <v>18.6</v>
      </c>
      <c r="D11" s="24">
        <v>1314</v>
      </c>
      <c r="E11" s="72">
        <v>29.2</v>
      </c>
      <c r="F11" s="72">
        <v>68.7</v>
      </c>
      <c r="G11" s="104">
        <v>91.3358095032034</v>
      </c>
      <c r="H11" s="33">
        <v>68743.76449941701</v>
      </c>
      <c r="I11" s="24">
        <v>48</v>
      </c>
      <c r="J11" s="24">
        <v>1229</v>
      </c>
    </row>
    <row r="12" spans="1:10" ht="12.75">
      <c r="A12" s="22">
        <v>1988</v>
      </c>
      <c r="B12" s="72">
        <v>22.8</v>
      </c>
      <c r="C12" s="72">
        <v>19.1</v>
      </c>
      <c r="D12" s="24">
        <v>1240</v>
      </c>
      <c r="E12" s="72">
        <v>17.3</v>
      </c>
      <c r="F12" s="72">
        <v>42.9</v>
      </c>
      <c r="G12" s="104">
        <v>76.17227410960056</v>
      </c>
      <c r="H12" s="33">
        <v>41439.78459726179</v>
      </c>
      <c r="I12" s="24">
        <v>96</v>
      </c>
      <c r="J12" s="24">
        <v>3075</v>
      </c>
    </row>
    <row r="13" spans="1:10" ht="12.75">
      <c r="A13" s="22">
        <v>1989</v>
      </c>
      <c r="B13" s="72">
        <v>23.7</v>
      </c>
      <c r="C13" s="72">
        <v>20.2</v>
      </c>
      <c r="D13" s="24">
        <v>1107</v>
      </c>
      <c r="E13" s="72">
        <v>32</v>
      </c>
      <c r="F13" s="72">
        <v>64.7</v>
      </c>
      <c r="G13" s="104">
        <v>78.69652494801245</v>
      </c>
      <c r="H13" s="33">
        <v>50916.651641364064</v>
      </c>
      <c r="I13" s="24">
        <v>82</v>
      </c>
      <c r="J13" s="24">
        <v>985</v>
      </c>
    </row>
    <row r="14" spans="1:10" ht="12.75">
      <c r="A14" s="26">
        <v>1990</v>
      </c>
      <c r="B14" s="30">
        <v>25.3</v>
      </c>
      <c r="C14" s="30">
        <v>21.1</v>
      </c>
      <c r="D14" s="28">
        <v>1030</v>
      </c>
      <c r="E14" s="30">
        <v>20.649289099526065</v>
      </c>
      <c r="F14" s="30">
        <v>54.9</v>
      </c>
      <c r="G14" s="31">
        <v>126.06228889449834</v>
      </c>
      <c r="H14" s="32">
        <v>69208.19660307959</v>
      </c>
      <c r="I14" s="28">
        <v>354</v>
      </c>
      <c r="J14" s="24">
        <v>352</v>
      </c>
    </row>
    <row r="15" spans="1:10" ht="12.75">
      <c r="A15" s="26">
        <v>1991</v>
      </c>
      <c r="B15" s="30">
        <v>25.7</v>
      </c>
      <c r="C15" s="30">
        <v>21.8</v>
      </c>
      <c r="D15" s="28">
        <v>959</v>
      </c>
      <c r="E15" s="30">
        <v>33.53211009174312</v>
      </c>
      <c r="F15" s="30">
        <v>73.1</v>
      </c>
      <c r="G15" s="31">
        <v>83.90729989301985</v>
      </c>
      <c r="H15" s="32">
        <v>61336.23622179752</v>
      </c>
      <c r="I15" s="28">
        <v>161</v>
      </c>
      <c r="J15" s="24">
        <v>5062</v>
      </c>
    </row>
    <row r="16" spans="1:10" ht="12.75">
      <c r="A16" s="26">
        <v>1992</v>
      </c>
      <c r="B16" s="30">
        <v>26.3</v>
      </c>
      <c r="C16" s="30">
        <v>22.6</v>
      </c>
      <c r="D16" s="28">
        <v>949</v>
      </c>
      <c r="E16" s="30">
        <v>39.5</v>
      </c>
      <c r="F16" s="30">
        <v>89.2</v>
      </c>
      <c r="G16" s="31">
        <v>71.29205582200426</v>
      </c>
      <c r="H16" s="32">
        <v>63592.513793227794</v>
      </c>
      <c r="I16" s="28">
        <v>248</v>
      </c>
      <c r="J16" s="24">
        <v>6233</v>
      </c>
    </row>
    <row r="17" spans="1:10" ht="12.75">
      <c r="A17" s="26">
        <v>1993</v>
      </c>
      <c r="B17" s="30">
        <v>26.3</v>
      </c>
      <c r="C17" s="30">
        <v>22.9</v>
      </c>
      <c r="D17" s="28">
        <v>941</v>
      </c>
      <c r="E17" s="30">
        <v>30.5</v>
      </c>
      <c r="F17" s="30">
        <v>82.3</v>
      </c>
      <c r="G17" s="31">
        <v>87.30301828278822</v>
      </c>
      <c r="H17" s="32">
        <v>71850.38404673469</v>
      </c>
      <c r="I17" s="28">
        <v>162</v>
      </c>
      <c r="J17" s="24">
        <v>7070</v>
      </c>
    </row>
    <row r="18" spans="1:10" ht="12.75">
      <c r="A18" s="26">
        <v>1994</v>
      </c>
      <c r="B18" s="30">
        <v>28</v>
      </c>
      <c r="C18" s="30">
        <v>24.7</v>
      </c>
      <c r="D18" s="28">
        <v>923</v>
      </c>
      <c r="E18" s="30">
        <v>25.3</v>
      </c>
      <c r="F18" s="30">
        <v>71.6</v>
      </c>
      <c r="G18" s="31">
        <v>109.39021311889222</v>
      </c>
      <c r="H18" s="32">
        <v>78323.3925931268</v>
      </c>
      <c r="I18" s="28">
        <v>246</v>
      </c>
      <c r="J18" s="24">
        <v>10000</v>
      </c>
    </row>
    <row r="19" spans="1:10" ht="12.75">
      <c r="A19" s="26">
        <v>1995</v>
      </c>
      <c r="B19" s="30">
        <v>27.8</v>
      </c>
      <c r="C19" s="30">
        <v>24.8</v>
      </c>
      <c r="D19" s="28">
        <v>906</v>
      </c>
      <c r="E19" s="27">
        <v>19.3</v>
      </c>
      <c r="F19" s="30">
        <v>57</v>
      </c>
      <c r="G19" s="31">
        <v>168.656016732177</v>
      </c>
      <c r="H19" s="32">
        <v>96133.92953734088</v>
      </c>
      <c r="I19" s="28">
        <v>783</v>
      </c>
      <c r="J19" s="24">
        <v>8678</v>
      </c>
    </row>
    <row r="20" spans="1:10" ht="12.75">
      <c r="A20" s="26">
        <v>1996</v>
      </c>
      <c r="B20" s="30">
        <v>27.6</v>
      </c>
      <c r="C20" s="30">
        <v>24.9</v>
      </c>
      <c r="D20" s="28">
        <v>849</v>
      </c>
      <c r="E20" s="27">
        <v>25.4</v>
      </c>
      <c r="F20" s="30">
        <v>76</v>
      </c>
      <c r="G20" s="31">
        <v>149.06903225030953</v>
      </c>
      <c r="H20" s="32">
        <v>113292.46451023522</v>
      </c>
      <c r="I20" s="32">
        <v>1600</v>
      </c>
      <c r="J20" s="33">
        <v>8722</v>
      </c>
    </row>
    <row r="21" spans="1:10" ht="12.75">
      <c r="A21" s="26">
        <v>1997</v>
      </c>
      <c r="B21" s="30">
        <v>29.5</v>
      </c>
      <c r="C21" s="30">
        <v>27</v>
      </c>
      <c r="D21" s="32">
        <v>856</v>
      </c>
      <c r="E21" s="30">
        <v>24</v>
      </c>
      <c r="F21" s="30">
        <v>75.9</v>
      </c>
      <c r="G21" s="31">
        <v>121.32631351195414</v>
      </c>
      <c r="H21" s="32">
        <v>92086.67195557318</v>
      </c>
      <c r="I21" s="32">
        <v>855</v>
      </c>
      <c r="J21" s="33">
        <v>13007</v>
      </c>
    </row>
    <row r="22" spans="1:10" ht="12.75">
      <c r="A22" s="26">
        <v>1998</v>
      </c>
      <c r="B22" s="30">
        <v>28.6</v>
      </c>
      <c r="C22" s="30">
        <v>27.3</v>
      </c>
      <c r="D22" s="32">
        <v>757</v>
      </c>
      <c r="E22" s="30">
        <v>19.7</v>
      </c>
      <c r="F22" s="30">
        <v>62.3</v>
      </c>
      <c r="G22" s="31">
        <v>167.44197228132177</v>
      </c>
      <c r="H22" s="32">
        <v>104316.34873126344</v>
      </c>
      <c r="I22" s="32">
        <v>552</v>
      </c>
      <c r="J22" s="33">
        <v>10090</v>
      </c>
    </row>
    <row r="23" spans="1:10" ht="12.75">
      <c r="A23" s="26">
        <v>1999</v>
      </c>
      <c r="B23" s="30">
        <v>28.9</v>
      </c>
      <c r="C23" s="30">
        <v>27.5</v>
      </c>
      <c r="D23" s="32">
        <v>771</v>
      </c>
      <c r="E23" s="30">
        <f>F23/C23*10</f>
        <v>40.07272727272728</v>
      </c>
      <c r="F23" s="30">
        <v>110.2</v>
      </c>
      <c r="G23" s="31">
        <v>109.64864832377725</v>
      </c>
      <c r="H23" s="32">
        <f>F23*G23*10</f>
        <v>120832.81045280253</v>
      </c>
      <c r="I23" s="32">
        <v>1767</v>
      </c>
      <c r="J23" s="33">
        <v>21130</v>
      </c>
    </row>
    <row r="24" spans="1:10" ht="12.75">
      <c r="A24" s="26">
        <v>2000</v>
      </c>
      <c r="B24" s="30">
        <v>28.8</v>
      </c>
      <c r="C24" s="30">
        <f>18.947+8.279</f>
        <v>27.226</v>
      </c>
      <c r="D24" s="32">
        <v>700</v>
      </c>
      <c r="E24" s="30">
        <v>37.6</v>
      </c>
      <c r="F24" s="30">
        <v>113.5</v>
      </c>
      <c r="G24" s="31">
        <v>134.969288281466</v>
      </c>
      <c r="H24" s="32">
        <f>F24*G24*10</f>
        <v>153190.1421994639</v>
      </c>
      <c r="I24" s="32">
        <v>375.768</v>
      </c>
      <c r="J24" s="33">
        <v>16443.131</v>
      </c>
    </row>
    <row r="25" spans="1:10" ht="12.75">
      <c r="A25" s="26">
        <v>2001</v>
      </c>
      <c r="B25" s="30">
        <v>29.269</v>
      </c>
      <c r="C25" s="30">
        <v>27.83</v>
      </c>
      <c r="D25" s="32">
        <v>682.199</v>
      </c>
      <c r="E25" s="30">
        <v>27.9247333812433</v>
      </c>
      <c r="F25" s="30">
        <v>90.112</v>
      </c>
      <c r="G25" s="31">
        <v>170.22</v>
      </c>
      <c r="H25" s="32">
        <f>F25*G25*10</f>
        <v>153388.6464</v>
      </c>
      <c r="I25" s="32">
        <v>455</v>
      </c>
      <c r="J25" s="33">
        <v>14821</v>
      </c>
    </row>
    <row r="26" spans="1:10" ht="12.75">
      <c r="A26" s="26">
        <v>2002</v>
      </c>
      <c r="B26" s="30">
        <v>28.661</v>
      </c>
      <c r="C26" s="30">
        <v>27.601</v>
      </c>
      <c r="D26" s="32">
        <v>549.758</v>
      </c>
      <c r="E26" s="30">
        <v>38.99024528096808</v>
      </c>
      <c r="F26" s="30">
        <v>115.182</v>
      </c>
      <c r="G26" s="31">
        <v>116.44</v>
      </c>
      <c r="H26" s="32">
        <f>F26*G26*10</f>
        <v>134117.9208</v>
      </c>
      <c r="I26" s="32">
        <v>480.93</v>
      </c>
      <c r="J26" s="33">
        <v>20616.247</v>
      </c>
    </row>
    <row r="27" spans="1:10" ht="13.5" thickBot="1">
      <c r="A27" s="34" t="s">
        <v>294</v>
      </c>
      <c r="B27" s="35"/>
      <c r="C27" s="35"/>
      <c r="D27" s="35"/>
      <c r="E27" s="35"/>
      <c r="F27" s="35">
        <v>95.4</v>
      </c>
      <c r="G27" s="36">
        <v>159.37</v>
      </c>
      <c r="H27" s="37">
        <f>F27*G27*10</f>
        <v>152038.98</v>
      </c>
      <c r="I27" s="37"/>
      <c r="J27" s="38"/>
    </row>
    <row r="28" ht="12.75">
      <c r="A28" s="13" t="s">
        <v>26</v>
      </c>
    </row>
    <row r="32" ht="12.75">
      <c r="E32" s="13">
        <f>(3158*19280+5616*8321)/(19280+8321)/100</f>
        <v>38.99024528096808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4016">
    <pageSetUpPr fitToPage="1"/>
  </sheetPr>
  <dimension ref="A1:S89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100" customWidth="1"/>
    <col min="2" max="16384" width="11.421875" style="100" customWidth="1"/>
  </cols>
  <sheetData>
    <row r="1" spans="1:11" s="164" customFormat="1" ht="18">
      <c r="A1" s="290" t="s">
        <v>306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3" spans="1:11" s="166" customFormat="1" ht="15">
      <c r="A3" s="209" t="s">
        <v>295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s="166" customFormat="1" ht="15">
      <c r="A4" s="209"/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ht="12.75" customHeight="1">
      <c r="A5" s="282"/>
      <c r="B5" s="296" t="s">
        <v>163</v>
      </c>
      <c r="C5" s="310"/>
      <c r="D5" s="310"/>
      <c r="E5" s="310"/>
      <c r="F5" s="297"/>
      <c r="G5" s="307" t="s">
        <v>164</v>
      </c>
      <c r="H5" s="284"/>
      <c r="I5" s="163" t="s">
        <v>3</v>
      </c>
      <c r="J5" s="285"/>
      <c r="K5" s="41"/>
    </row>
    <row r="6" spans="1:11" ht="12.75">
      <c r="A6" s="40" t="s">
        <v>165</v>
      </c>
      <c r="B6" s="294" t="s">
        <v>40</v>
      </c>
      <c r="C6" s="311"/>
      <c r="D6" s="311"/>
      <c r="E6" s="311"/>
      <c r="F6" s="295"/>
      <c r="G6" s="321"/>
      <c r="H6" s="296" t="s">
        <v>166</v>
      </c>
      <c r="I6" s="297"/>
      <c r="J6" s="41" t="s">
        <v>2</v>
      </c>
      <c r="K6" s="9" t="s">
        <v>10</v>
      </c>
    </row>
    <row r="7" spans="1:11" ht="12.75">
      <c r="A7" s="40" t="s">
        <v>167</v>
      </c>
      <c r="B7" s="211"/>
      <c r="C7" s="163" t="s">
        <v>14</v>
      </c>
      <c r="D7" s="212"/>
      <c r="E7" s="291" t="s">
        <v>15</v>
      </c>
      <c r="F7" s="293"/>
      <c r="G7" s="321"/>
      <c r="H7" s="294" t="s">
        <v>168</v>
      </c>
      <c r="I7" s="295"/>
      <c r="J7" s="9" t="s">
        <v>8</v>
      </c>
      <c r="K7" s="9" t="s">
        <v>13</v>
      </c>
    </row>
    <row r="8" spans="1:17" ht="13.5" thickBot="1">
      <c r="A8" s="213"/>
      <c r="B8" s="214" t="s">
        <v>97</v>
      </c>
      <c r="C8" s="214" t="s">
        <v>98</v>
      </c>
      <c r="D8" s="214" t="s">
        <v>14</v>
      </c>
      <c r="E8" s="214" t="s">
        <v>97</v>
      </c>
      <c r="F8" s="214" t="s">
        <v>98</v>
      </c>
      <c r="G8" s="322"/>
      <c r="H8" s="214" t="s">
        <v>97</v>
      </c>
      <c r="I8" s="214" t="s">
        <v>98</v>
      </c>
      <c r="J8" s="171" t="s">
        <v>143</v>
      </c>
      <c r="K8" s="171"/>
      <c r="P8" s="215"/>
      <c r="Q8" s="215"/>
    </row>
    <row r="9" spans="1:18" ht="12.75">
      <c r="A9" s="167" t="s">
        <v>169</v>
      </c>
      <c r="B9" s="216">
        <v>49</v>
      </c>
      <c r="C9" s="216">
        <v>16</v>
      </c>
      <c r="D9" s="217">
        <v>65</v>
      </c>
      <c r="E9" s="216">
        <v>35</v>
      </c>
      <c r="F9" s="216">
        <v>11</v>
      </c>
      <c r="G9" s="216">
        <v>41270</v>
      </c>
      <c r="H9" s="216">
        <v>5500</v>
      </c>
      <c r="I9" s="216">
        <v>6500</v>
      </c>
      <c r="J9" s="216">
        <v>30</v>
      </c>
      <c r="K9" s="216">
        <v>1502</v>
      </c>
      <c r="L9" s="218"/>
      <c r="M9" s="218"/>
      <c r="N9" s="218"/>
      <c r="R9" s="179"/>
    </row>
    <row r="10" spans="1:18" ht="12.75">
      <c r="A10" s="6" t="s">
        <v>170</v>
      </c>
      <c r="B10" s="219">
        <v>62</v>
      </c>
      <c r="C10" s="221" t="s">
        <v>42</v>
      </c>
      <c r="D10" s="174">
        <v>62</v>
      </c>
      <c r="E10" s="219">
        <v>62</v>
      </c>
      <c r="F10" s="221" t="s">
        <v>42</v>
      </c>
      <c r="G10" s="219">
        <v>10994</v>
      </c>
      <c r="H10" s="219">
        <v>7000</v>
      </c>
      <c r="I10" s="221" t="s">
        <v>42</v>
      </c>
      <c r="J10" s="219">
        <v>38</v>
      </c>
      <c r="K10" s="219">
        <v>852</v>
      </c>
      <c r="L10" s="218"/>
      <c r="M10" s="218"/>
      <c r="N10" s="218"/>
      <c r="R10" s="179"/>
    </row>
    <row r="11" spans="1:18" ht="12.75">
      <c r="A11" s="6" t="s">
        <v>171</v>
      </c>
      <c r="B11" s="184">
        <v>134</v>
      </c>
      <c r="C11" s="184">
        <v>33</v>
      </c>
      <c r="D11" s="174">
        <v>167</v>
      </c>
      <c r="E11" s="184">
        <v>134</v>
      </c>
      <c r="F11" s="184">
        <v>33</v>
      </c>
      <c r="G11" s="219">
        <v>26504</v>
      </c>
      <c r="H11" s="184">
        <v>6000</v>
      </c>
      <c r="I11" s="184">
        <v>8000</v>
      </c>
      <c r="J11" s="219">
        <v>40</v>
      </c>
      <c r="K11" s="219">
        <v>2128</v>
      </c>
      <c r="L11" s="218"/>
      <c r="M11" s="218"/>
      <c r="N11" s="218"/>
      <c r="R11" s="179"/>
    </row>
    <row r="12" spans="1:18" ht="12.75">
      <c r="A12" s="6" t="s">
        <v>172</v>
      </c>
      <c r="B12" s="219">
        <v>112</v>
      </c>
      <c r="C12" s="219">
        <v>28</v>
      </c>
      <c r="D12" s="174">
        <v>140</v>
      </c>
      <c r="E12" s="219">
        <v>112</v>
      </c>
      <c r="F12" s="219">
        <v>28</v>
      </c>
      <c r="G12" s="219">
        <v>14809</v>
      </c>
      <c r="H12" s="219">
        <v>8000</v>
      </c>
      <c r="I12" s="219">
        <v>14000</v>
      </c>
      <c r="J12" s="219">
        <v>35</v>
      </c>
      <c r="K12" s="219">
        <v>1806</v>
      </c>
      <c r="L12" s="218"/>
      <c r="M12" s="218"/>
      <c r="N12" s="218"/>
      <c r="R12" s="179"/>
    </row>
    <row r="13" spans="1:18" ht="12.75">
      <c r="A13" s="220" t="s">
        <v>173</v>
      </c>
      <c r="B13" s="221">
        <f>SUM(B9:B12)</f>
        <v>357</v>
      </c>
      <c r="C13" s="221">
        <f>SUM(C9:C12)</f>
        <v>77</v>
      </c>
      <c r="D13" s="221">
        <f>SUM(D9:D12)</f>
        <v>434</v>
      </c>
      <c r="E13" s="221">
        <f>SUM(E9:E12)</f>
        <v>343</v>
      </c>
      <c r="F13" s="221">
        <f>SUM(F9:F12)</f>
        <v>72</v>
      </c>
      <c r="G13" s="221">
        <v>93577</v>
      </c>
      <c r="H13" s="222">
        <f>((H9*E9)+(H10*E10)+(H11*E11)+(H12*E12))/E13</f>
        <v>6782.798833819242</v>
      </c>
      <c r="I13" s="222">
        <f>((I9*F9)+(I11*F11)+(I12*F12))/F13</f>
        <v>10104.166666666666</v>
      </c>
      <c r="J13" s="222">
        <f>((J9*G9)+(J10*G10)+(J11*G11)+(J12*G12))/G13</f>
        <v>34.56348247966915</v>
      </c>
      <c r="K13" s="221">
        <f>SUM(K9:K12)</f>
        <v>6288</v>
      </c>
      <c r="L13" s="218"/>
      <c r="M13" s="218"/>
      <c r="N13" s="218"/>
      <c r="R13" s="179"/>
    </row>
    <row r="14" spans="1:18" ht="12.75">
      <c r="A14" s="220"/>
      <c r="B14" s="221"/>
      <c r="C14" s="221"/>
      <c r="D14" s="221"/>
      <c r="E14" s="221"/>
      <c r="F14" s="221"/>
      <c r="G14" s="221"/>
      <c r="H14" s="222"/>
      <c r="I14" s="222"/>
      <c r="J14" s="222"/>
      <c r="K14" s="221"/>
      <c r="L14" s="218"/>
      <c r="M14" s="218"/>
      <c r="N14" s="218"/>
      <c r="R14" s="179"/>
    </row>
    <row r="15" spans="1:18" ht="12.75">
      <c r="A15" s="220" t="s">
        <v>174</v>
      </c>
      <c r="B15" s="222" t="s">
        <v>42</v>
      </c>
      <c r="C15" s="221" t="s">
        <v>42</v>
      </c>
      <c r="D15" s="222" t="s">
        <v>42</v>
      </c>
      <c r="E15" s="221" t="s">
        <v>42</v>
      </c>
      <c r="F15" s="221" t="s">
        <v>42</v>
      </c>
      <c r="G15" s="222">
        <v>40000</v>
      </c>
      <c r="H15" s="221" t="s">
        <v>42</v>
      </c>
      <c r="I15" s="221" t="s">
        <v>42</v>
      </c>
      <c r="J15" s="222">
        <v>3</v>
      </c>
      <c r="K15" s="222">
        <v>120</v>
      </c>
      <c r="L15" s="218"/>
      <c r="M15" s="218"/>
      <c r="N15" s="218"/>
      <c r="R15" s="179"/>
    </row>
    <row r="16" spans="1:18" ht="12.75">
      <c r="A16" s="220"/>
      <c r="B16" s="221"/>
      <c r="C16" s="221"/>
      <c r="D16" s="221"/>
      <c r="E16" s="221"/>
      <c r="F16" s="221"/>
      <c r="G16" s="221"/>
      <c r="H16" s="222"/>
      <c r="I16" s="222"/>
      <c r="J16" s="222"/>
      <c r="K16" s="221"/>
      <c r="L16" s="218"/>
      <c r="M16" s="218"/>
      <c r="N16" s="218"/>
      <c r="R16" s="179"/>
    </row>
    <row r="17" spans="1:18" ht="12.75">
      <c r="A17" s="220" t="s">
        <v>175</v>
      </c>
      <c r="B17" s="222">
        <v>1</v>
      </c>
      <c r="C17" s="222" t="s">
        <v>42</v>
      </c>
      <c r="D17" s="222">
        <v>1</v>
      </c>
      <c r="E17" s="222">
        <v>1</v>
      </c>
      <c r="F17" s="222" t="s">
        <v>42</v>
      </c>
      <c r="G17" s="222">
        <v>4250</v>
      </c>
      <c r="H17" s="222">
        <v>4000</v>
      </c>
      <c r="I17" s="222" t="s">
        <v>42</v>
      </c>
      <c r="J17" s="222">
        <v>4</v>
      </c>
      <c r="K17" s="222">
        <v>21</v>
      </c>
      <c r="L17" s="218"/>
      <c r="M17" s="218"/>
      <c r="N17" s="218"/>
      <c r="R17" s="179"/>
    </row>
    <row r="18" spans="1:18" ht="12.75">
      <c r="A18" s="6"/>
      <c r="B18" s="174"/>
      <c r="C18" s="174"/>
      <c r="D18" s="174"/>
      <c r="E18" s="174"/>
      <c r="F18" s="174"/>
      <c r="G18" s="174"/>
      <c r="H18" s="219"/>
      <c r="I18" s="219"/>
      <c r="J18" s="219"/>
      <c r="K18" s="174"/>
      <c r="L18" s="218"/>
      <c r="M18" s="218"/>
      <c r="N18" s="218"/>
      <c r="R18" s="179"/>
    </row>
    <row r="19" spans="1:18" ht="12.75">
      <c r="A19" s="6" t="s">
        <v>176</v>
      </c>
      <c r="B19" s="219">
        <v>2</v>
      </c>
      <c r="C19" s="219" t="s">
        <v>42</v>
      </c>
      <c r="D19" s="219">
        <v>2</v>
      </c>
      <c r="E19" s="219">
        <v>2</v>
      </c>
      <c r="F19" s="219" t="s">
        <v>42</v>
      </c>
      <c r="G19" s="219">
        <v>11670</v>
      </c>
      <c r="H19" s="219">
        <v>3000</v>
      </c>
      <c r="I19" s="219" t="s">
        <v>42</v>
      </c>
      <c r="J19" s="219">
        <v>12</v>
      </c>
      <c r="K19" s="219">
        <v>146</v>
      </c>
      <c r="L19" s="218"/>
      <c r="M19" s="218"/>
      <c r="N19" s="218"/>
      <c r="R19" s="179"/>
    </row>
    <row r="20" spans="1:18" ht="12.75">
      <c r="A20" s="6" t="s">
        <v>177</v>
      </c>
      <c r="B20" s="219">
        <v>6</v>
      </c>
      <c r="C20" s="174" t="s">
        <v>42</v>
      </c>
      <c r="D20" s="219">
        <v>6</v>
      </c>
      <c r="E20" s="219">
        <v>6</v>
      </c>
      <c r="F20" s="174" t="s">
        <v>42</v>
      </c>
      <c r="G20" s="219">
        <v>10000</v>
      </c>
      <c r="H20" s="219">
        <v>3000</v>
      </c>
      <c r="I20" s="174" t="s">
        <v>42</v>
      </c>
      <c r="J20" s="219">
        <v>12</v>
      </c>
      <c r="K20" s="219">
        <v>138</v>
      </c>
      <c r="L20" s="218"/>
      <c r="M20" s="218"/>
      <c r="N20" s="218"/>
      <c r="R20" s="179"/>
    </row>
    <row r="21" spans="1:18" ht="12.75">
      <c r="A21" s="6" t="s">
        <v>178</v>
      </c>
      <c r="B21" s="219">
        <v>4</v>
      </c>
      <c r="C21" s="219" t="s">
        <v>42</v>
      </c>
      <c r="D21" s="219">
        <v>4</v>
      </c>
      <c r="E21" s="219">
        <v>4</v>
      </c>
      <c r="F21" s="219" t="s">
        <v>42</v>
      </c>
      <c r="G21" s="219">
        <v>8224</v>
      </c>
      <c r="H21" s="219">
        <v>2250</v>
      </c>
      <c r="I21" s="219" t="s">
        <v>42</v>
      </c>
      <c r="J21" s="219">
        <v>12</v>
      </c>
      <c r="K21" s="219">
        <v>108</v>
      </c>
      <c r="L21" s="218"/>
      <c r="M21" s="218"/>
      <c r="N21" s="218"/>
      <c r="R21" s="179"/>
    </row>
    <row r="22" spans="1:18" ht="12.75">
      <c r="A22" s="220" t="s">
        <v>274</v>
      </c>
      <c r="B22" s="221">
        <v>12</v>
      </c>
      <c r="C22" s="221" t="s">
        <v>42</v>
      </c>
      <c r="D22" s="221">
        <v>12</v>
      </c>
      <c r="E22" s="221">
        <v>12</v>
      </c>
      <c r="F22" s="221" t="s">
        <v>42</v>
      </c>
      <c r="G22" s="221">
        <v>29894</v>
      </c>
      <c r="H22" s="222">
        <v>2750</v>
      </c>
      <c r="I22" s="222" t="s">
        <v>42</v>
      </c>
      <c r="J22" s="222">
        <v>12</v>
      </c>
      <c r="K22" s="221">
        <v>392</v>
      </c>
      <c r="L22" s="218"/>
      <c r="M22" s="218"/>
      <c r="N22" s="218"/>
      <c r="R22" s="179"/>
    </row>
    <row r="23" spans="1:18" ht="12.75">
      <c r="A23" s="220"/>
      <c r="B23" s="221"/>
      <c r="C23" s="221"/>
      <c r="D23" s="221"/>
      <c r="E23" s="221"/>
      <c r="F23" s="221"/>
      <c r="G23" s="221"/>
      <c r="H23" s="222"/>
      <c r="I23" s="222"/>
      <c r="J23" s="222"/>
      <c r="K23" s="221"/>
      <c r="L23" s="218"/>
      <c r="M23" s="218"/>
      <c r="N23" s="218"/>
      <c r="R23" s="179"/>
    </row>
    <row r="24" spans="1:18" ht="12.75">
      <c r="A24" s="220" t="s">
        <v>179</v>
      </c>
      <c r="B24" s="222">
        <v>128</v>
      </c>
      <c r="C24" s="222">
        <v>187</v>
      </c>
      <c r="D24" s="222">
        <v>315</v>
      </c>
      <c r="E24" s="222">
        <v>117</v>
      </c>
      <c r="F24" s="222">
        <v>177</v>
      </c>
      <c r="G24" s="222">
        <v>5670</v>
      </c>
      <c r="H24" s="222">
        <v>2000</v>
      </c>
      <c r="I24" s="222">
        <v>5380</v>
      </c>
      <c r="J24" s="222">
        <v>8</v>
      </c>
      <c r="K24" s="222">
        <v>1232</v>
      </c>
      <c r="L24" s="218"/>
      <c r="M24" s="218"/>
      <c r="N24" s="218"/>
      <c r="R24" s="179"/>
    </row>
    <row r="25" spans="1:18" ht="12.75">
      <c r="A25" s="220"/>
      <c r="B25" s="221"/>
      <c r="C25" s="221"/>
      <c r="D25" s="221"/>
      <c r="E25" s="221"/>
      <c r="F25" s="221"/>
      <c r="G25" s="221"/>
      <c r="H25" s="222"/>
      <c r="I25" s="222"/>
      <c r="J25" s="222"/>
      <c r="K25" s="221"/>
      <c r="L25" s="218"/>
      <c r="M25" s="218"/>
      <c r="N25" s="218"/>
      <c r="R25" s="179"/>
    </row>
    <row r="26" spans="1:18" ht="12.75">
      <c r="A26" s="220" t="s">
        <v>180</v>
      </c>
      <c r="B26" s="222">
        <v>184</v>
      </c>
      <c r="C26" s="222">
        <v>410</v>
      </c>
      <c r="D26" s="222">
        <v>594</v>
      </c>
      <c r="E26" s="222">
        <v>175</v>
      </c>
      <c r="F26" s="222">
        <v>364</v>
      </c>
      <c r="G26" s="222">
        <v>10046</v>
      </c>
      <c r="H26" s="222">
        <v>4587</v>
      </c>
      <c r="I26" s="222">
        <v>8262</v>
      </c>
      <c r="J26" s="222">
        <v>8</v>
      </c>
      <c r="K26" s="222">
        <v>3890</v>
      </c>
      <c r="L26" s="218"/>
      <c r="M26" s="218"/>
      <c r="N26" s="218"/>
      <c r="R26" s="179"/>
    </row>
    <row r="27" spans="1:18" ht="12.75">
      <c r="A27" s="6"/>
      <c r="B27" s="174"/>
      <c r="C27" s="174"/>
      <c r="D27" s="174"/>
      <c r="E27" s="174"/>
      <c r="F27" s="174"/>
      <c r="G27" s="174"/>
      <c r="H27" s="219"/>
      <c r="I27" s="219"/>
      <c r="J27" s="219"/>
      <c r="K27" s="174"/>
      <c r="L27" s="218"/>
      <c r="M27" s="218"/>
      <c r="N27" s="218"/>
      <c r="R27" s="179"/>
    </row>
    <row r="28" spans="1:18" ht="12.75">
      <c r="A28" s="6" t="s">
        <v>181</v>
      </c>
      <c r="B28" s="184">
        <v>54</v>
      </c>
      <c r="C28" s="174">
        <v>421</v>
      </c>
      <c r="D28" s="219">
        <v>475</v>
      </c>
      <c r="E28" s="184">
        <v>51</v>
      </c>
      <c r="F28" s="174">
        <v>381</v>
      </c>
      <c r="G28" s="174" t="s">
        <v>42</v>
      </c>
      <c r="H28" s="184">
        <v>2963</v>
      </c>
      <c r="I28" s="219">
        <v>5800</v>
      </c>
      <c r="J28" s="174" t="s">
        <v>42</v>
      </c>
      <c r="K28" s="174">
        <v>2361</v>
      </c>
      <c r="L28" s="218"/>
      <c r="M28" s="218"/>
      <c r="N28" s="218"/>
      <c r="R28" s="179"/>
    </row>
    <row r="29" spans="1:18" ht="12.75">
      <c r="A29" s="6" t="s">
        <v>182</v>
      </c>
      <c r="B29" s="184">
        <v>180</v>
      </c>
      <c r="C29" s="219">
        <v>105</v>
      </c>
      <c r="D29" s="219">
        <v>285</v>
      </c>
      <c r="E29" s="184">
        <v>142</v>
      </c>
      <c r="F29" s="219">
        <v>67</v>
      </c>
      <c r="G29" s="219">
        <v>7017</v>
      </c>
      <c r="H29" s="184">
        <v>4229</v>
      </c>
      <c r="I29" s="219">
        <v>9974</v>
      </c>
      <c r="J29" s="219">
        <v>5</v>
      </c>
      <c r="K29" s="219">
        <v>1304</v>
      </c>
      <c r="L29" s="218"/>
      <c r="M29" s="218"/>
      <c r="N29" s="218"/>
      <c r="R29" s="179"/>
    </row>
    <row r="30" spans="1:18" ht="12.75">
      <c r="A30" s="6" t="s">
        <v>183</v>
      </c>
      <c r="B30" s="184">
        <v>5437</v>
      </c>
      <c r="C30" s="219">
        <v>2916</v>
      </c>
      <c r="D30" s="219">
        <v>8353</v>
      </c>
      <c r="E30" s="184">
        <v>5437</v>
      </c>
      <c r="F30" s="219">
        <v>2838</v>
      </c>
      <c r="G30" s="174" t="s">
        <v>42</v>
      </c>
      <c r="H30" s="184">
        <v>2576</v>
      </c>
      <c r="I30" s="219">
        <v>6456</v>
      </c>
      <c r="J30" s="174" t="s">
        <v>42</v>
      </c>
      <c r="K30" s="219">
        <v>32328</v>
      </c>
      <c r="L30" s="218"/>
      <c r="M30" s="218"/>
      <c r="N30" s="218"/>
      <c r="R30" s="179"/>
    </row>
    <row r="31" spans="1:18" s="225" customFormat="1" ht="12.75">
      <c r="A31" s="220" t="s">
        <v>275</v>
      </c>
      <c r="B31" s="223">
        <v>5671</v>
      </c>
      <c r="C31" s="221">
        <v>3442</v>
      </c>
      <c r="D31" s="221">
        <v>9113</v>
      </c>
      <c r="E31" s="223">
        <v>5630</v>
      </c>
      <c r="F31" s="221">
        <v>3286</v>
      </c>
      <c r="G31" s="221">
        <v>7017</v>
      </c>
      <c r="H31" s="223">
        <v>2621</v>
      </c>
      <c r="I31" s="222">
        <v>6452</v>
      </c>
      <c r="J31" s="222">
        <v>5</v>
      </c>
      <c r="K31" s="221">
        <v>35993</v>
      </c>
      <c r="L31" s="224"/>
      <c r="M31" s="224"/>
      <c r="N31" s="224"/>
      <c r="R31" s="257"/>
    </row>
    <row r="32" spans="1:18" ht="12.75">
      <c r="A32" s="6"/>
      <c r="B32" s="174"/>
      <c r="C32" s="174"/>
      <c r="D32" s="174"/>
      <c r="E32" s="174"/>
      <c r="F32" s="174"/>
      <c r="G32" s="174"/>
      <c r="H32" s="219"/>
      <c r="I32" s="219"/>
      <c r="J32" s="219"/>
      <c r="K32" s="174"/>
      <c r="L32" s="218"/>
      <c r="M32" s="218"/>
      <c r="N32" s="218"/>
      <c r="R32" s="179"/>
    </row>
    <row r="33" spans="1:18" ht="12.75">
      <c r="A33" s="6" t="s">
        <v>184</v>
      </c>
      <c r="B33" s="226">
        <v>1066</v>
      </c>
      <c r="C33" s="226">
        <v>80</v>
      </c>
      <c r="D33" s="219">
        <v>1146</v>
      </c>
      <c r="E33" s="226">
        <v>1031</v>
      </c>
      <c r="F33" s="226">
        <v>76</v>
      </c>
      <c r="G33" s="219">
        <v>14702</v>
      </c>
      <c r="H33" s="226">
        <v>3241</v>
      </c>
      <c r="I33" s="226">
        <v>4705</v>
      </c>
      <c r="J33" s="226">
        <v>8</v>
      </c>
      <c r="K33" s="226">
        <v>3817</v>
      </c>
      <c r="L33" s="218"/>
      <c r="M33" s="218"/>
      <c r="N33" s="218"/>
      <c r="R33" s="179"/>
    </row>
    <row r="34" spans="1:18" ht="12.75">
      <c r="A34" s="6" t="s">
        <v>185</v>
      </c>
      <c r="B34" s="226">
        <v>172</v>
      </c>
      <c r="C34" s="226">
        <v>39</v>
      </c>
      <c r="D34" s="219">
        <v>211</v>
      </c>
      <c r="E34" s="226">
        <v>166</v>
      </c>
      <c r="F34" s="226">
        <v>39</v>
      </c>
      <c r="G34" s="219" t="s">
        <v>42</v>
      </c>
      <c r="H34" s="226">
        <v>4500</v>
      </c>
      <c r="I34" s="226">
        <v>7000</v>
      </c>
      <c r="J34" s="226" t="s">
        <v>42</v>
      </c>
      <c r="K34" s="219">
        <v>1020</v>
      </c>
      <c r="L34" s="218"/>
      <c r="M34" s="218"/>
      <c r="N34" s="218"/>
      <c r="R34" s="179"/>
    </row>
    <row r="35" spans="1:18" ht="12.75">
      <c r="A35" s="6" t="s">
        <v>186</v>
      </c>
      <c r="B35" s="226">
        <v>4</v>
      </c>
      <c r="C35" s="226">
        <v>344</v>
      </c>
      <c r="D35" s="219">
        <v>348</v>
      </c>
      <c r="E35" s="226">
        <v>4</v>
      </c>
      <c r="F35" s="226">
        <v>332</v>
      </c>
      <c r="G35" s="219">
        <v>1021</v>
      </c>
      <c r="H35" s="226">
        <v>3000</v>
      </c>
      <c r="I35" s="226">
        <v>7666</v>
      </c>
      <c r="J35" s="226">
        <v>12</v>
      </c>
      <c r="K35" s="219">
        <v>2569</v>
      </c>
      <c r="L35" s="218"/>
      <c r="M35" s="218"/>
      <c r="N35" s="218"/>
      <c r="R35" s="179"/>
    </row>
    <row r="36" spans="1:18" ht="12.75">
      <c r="A36" s="6" t="s">
        <v>187</v>
      </c>
      <c r="B36" s="226">
        <v>598</v>
      </c>
      <c r="C36" s="226">
        <v>809</v>
      </c>
      <c r="D36" s="219">
        <v>1407</v>
      </c>
      <c r="E36" s="226">
        <v>532</v>
      </c>
      <c r="F36" s="226">
        <v>760</v>
      </c>
      <c r="G36" s="219">
        <v>8200</v>
      </c>
      <c r="H36" s="226">
        <v>2235</v>
      </c>
      <c r="I36" s="226">
        <v>3758</v>
      </c>
      <c r="J36" s="226">
        <v>4</v>
      </c>
      <c r="K36" s="219">
        <v>4078</v>
      </c>
      <c r="L36" s="218"/>
      <c r="M36" s="218"/>
      <c r="N36" s="218"/>
      <c r="R36" s="179"/>
    </row>
    <row r="37" spans="1:18" ht="12.75">
      <c r="A37" s="220" t="s">
        <v>188</v>
      </c>
      <c r="B37" s="221">
        <v>1840</v>
      </c>
      <c r="C37" s="221">
        <v>1272</v>
      </c>
      <c r="D37" s="221">
        <v>3112</v>
      </c>
      <c r="E37" s="221">
        <v>1733</v>
      </c>
      <c r="F37" s="221">
        <v>1207</v>
      </c>
      <c r="G37" s="221">
        <v>23923</v>
      </c>
      <c r="H37" s="222">
        <v>3052</v>
      </c>
      <c r="I37" s="222">
        <v>4997</v>
      </c>
      <c r="J37" s="222">
        <v>7</v>
      </c>
      <c r="K37" s="221">
        <v>11484</v>
      </c>
      <c r="L37" s="218"/>
      <c r="M37" s="218"/>
      <c r="N37" s="218"/>
      <c r="R37" s="179"/>
    </row>
    <row r="38" spans="1:18" ht="12.75">
      <c r="A38" s="220"/>
      <c r="B38" s="221"/>
      <c r="C38" s="221"/>
      <c r="D38" s="221"/>
      <c r="E38" s="221"/>
      <c r="F38" s="221"/>
      <c r="G38" s="221"/>
      <c r="H38" s="222"/>
      <c r="I38" s="222"/>
      <c r="J38" s="222"/>
      <c r="K38" s="221"/>
      <c r="L38" s="218"/>
      <c r="M38" s="218"/>
      <c r="N38" s="218"/>
      <c r="R38" s="179"/>
    </row>
    <row r="39" spans="1:18" ht="12.75">
      <c r="A39" s="220" t="s">
        <v>189</v>
      </c>
      <c r="B39" s="222">
        <v>3</v>
      </c>
      <c r="C39" s="222">
        <v>8</v>
      </c>
      <c r="D39" s="222">
        <v>11</v>
      </c>
      <c r="E39" s="222">
        <v>3</v>
      </c>
      <c r="F39" s="222">
        <v>8</v>
      </c>
      <c r="G39" s="222">
        <v>5280</v>
      </c>
      <c r="H39" s="222">
        <v>1400</v>
      </c>
      <c r="I39" s="222">
        <v>800</v>
      </c>
      <c r="J39" s="222">
        <v>8</v>
      </c>
      <c r="K39" s="222">
        <v>53</v>
      </c>
      <c r="L39" s="218"/>
      <c r="M39" s="218"/>
      <c r="N39" s="218"/>
      <c r="R39" s="179"/>
    </row>
    <row r="40" spans="1:18" ht="12.75">
      <c r="A40" s="6"/>
      <c r="B40" s="174"/>
      <c r="C40" s="174"/>
      <c r="D40" s="174"/>
      <c r="E40" s="174"/>
      <c r="F40" s="174"/>
      <c r="G40" s="174"/>
      <c r="H40" s="219"/>
      <c r="I40" s="219"/>
      <c r="J40" s="219"/>
      <c r="K40" s="174"/>
      <c r="L40" s="218"/>
      <c r="M40" s="218"/>
      <c r="N40" s="218"/>
      <c r="R40" s="179"/>
    </row>
    <row r="41" spans="1:18" ht="12.75">
      <c r="A41" s="6" t="s">
        <v>190</v>
      </c>
      <c r="B41" s="184">
        <v>117</v>
      </c>
      <c r="C41" s="219">
        <v>127</v>
      </c>
      <c r="D41" s="219">
        <v>244</v>
      </c>
      <c r="E41" s="184">
        <v>117</v>
      </c>
      <c r="F41" s="219">
        <v>127</v>
      </c>
      <c r="G41" s="219">
        <v>13001</v>
      </c>
      <c r="H41" s="184">
        <v>2300</v>
      </c>
      <c r="I41" s="219">
        <v>4100</v>
      </c>
      <c r="J41" s="219">
        <v>15</v>
      </c>
      <c r="K41" s="219">
        <v>985</v>
      </c>
      <c r="L41" s="218"/>
      <c r="M41" s="218"/>
      <c r="N41" s="218"/>
      <c r="R41" s="179"/>
    </row>
    <row r="42" spans="1:18" ht="12.75">
      <c r="A42" s="6" t="s">
        <v>191</v>
      </c>
      <c r="B42" s="219">
        <v>419</v>
      </c>
      <c r="C42" s="219">
        <v>9</v>
      </c>
      <c r="D42" s="219">
        <v>428</v>
      </c>
      <c r="E42" s="219">
        <v>403</v>
      </c>
      <c r="F42" s="219">
        <v>7</v>
      </c>
      <c r="G42" s="219">
        <v>33845</v>
      </c>
      <c r="H42" s="219">
        <v>2300</v>
      </c>
      <c r="I42" s="219">
        <v>3400</v>
      </c>
      <c r="J42" s="219">
        <v>6</v>
      </c>
      <c r="K42" s="219">
        <v>1154</v>
      </c>
      <c r="L42" s="218"/>
      <c r="M42" s="218"/>
      <c r="N42" s="218"/>
      <c r="R42" s="179"/>
    </row>
    <row r="43" spans="1:18" ht="12.75">
      <c r="A43" s="6" t="s">
        <v>192</v>
      </c>
      <c r="B43" s="219">
        <v>20</v>
      </c>
      <c r="C43" s="219">
        <v>46</v>
      </c>
      <c r="D43" s="219">
        <v>66</v>
      </c>
      <c r="E43" s="219">
        <v>20</v>
      </c>
      <c r="F43" s="219">
        <v>46</v>
      </c>
      <c r="G43" s="219">
        <v>37952</v>
      </c>
      <c r="H43" s="219">
        <v>18000</v>
      </c>
      <c r="I43" s="219">
        <v>22000</v>
      </c>
      <c r="J43" s="219">
        <v>35</v>
      </c>
      <c r="K43" s="219">
        <v>2700</v>
      </c>
      <c r="L43" s="218"/>
      <c r="M43" s="218"/>
      <c r="N43" s="218"/>
      <c r="R43" s="179"/>
    </row>
    <row r="44" spans="1:18" ht="12.75">
      <c r="A44" s="6" t="s">
        <v>193</v>
      </c>
      <c r="B44" s="174" t="s">
        <v>42</v>
      </c>
      <c r="C44" s="219" t="s">
        <v>42</v>
      </c>
      <c r="D44" s="219" t="s">
        <v>42</v>
      </c>
      <c r="E44" s="174" t="s">
        <v>42</v>
      </c>
      <c r="F44" s="219" t="s">
        <v>42</v>
      </c>
      <c r="G44" s="219">
        <v>3808</v>
      </c>
      <c r="H44" s="174" t="s">
        <v>42</v>
      </c>
      <c r="I44" s="219" t="s">
        <v>42</v>
      </c>
      <c r="J44" s="219">
        <v>30</v>
      </c>
      <c r="K44" s="219">
        <v>114</v>
      </c>
      <c r="L44" s="218"/>
      <c r="M44" s="218"/>
      <c r="N44" s="218"/>
      <c r="R44" s="179"/>
    </row>
    <row r="45" spans="1:18" ht="12.75">
      <c r="A45" s="6" t="s">
        <v>194</v>
      </c>
      <c r="B45" s="219">
        <v>755</v>
      </c>
      <c r="C45" s="219">
        <v>42</v>
      </c>
      <c r="D45" s="219">
        <v>797</v>
      </c>
      <c r="E45" s="219">
        <v>739</v>
      </c>
      <c r="F45" s="219">
        <v>40</v>
      </c>
      <c r="G45" s="219">
        <v>50302</v>
      </c>
      <c r="H45" s="219">
        <v>3100</v>
      </c>
      <c r="I45" s="219">
        <v>4000</v>
      </c>
      <c r="J45" s="219">
        <v>3</v>
      </c>
      <c r="K45" s="219">
        <v>2602</v>
      </c>
      <c r="L45" s="218"/>
      <c r="M45" s="218"/>
      <c r="N45" s="218"/>
      <c r="R45" s="179"/>
    </row>
    <row r="46" spans="1:18" ht="12.75">
      <c r="A46" s="6" t="s">
        <v>195</v>
      </c>
      <c r="B46" s="219" t="s">
        <v>42</v>
      </c>
      <c r="C46" s="219">
        <v>32</v>
      </c>
      <c r="D46" s="219">
        <v>32</v>
      </c>
      <c r="E46" s="219" t="s">
        <v>42</v>
      </c>
      <c r="F46" s="219">
        <v>2</v>
      </c>
      <c r="G46" s="219">
        <v>1547</v>
      </c>
      <c r="H46" s="219" t="s">
        <v>42</v>
      </c>
      <c r="I46" s="219">
        <v>8000</v>
      </c>
      <c r="J46" s="219">
        <v>14</v>
      </c>
      <c r="K46" s="219">
        <v>38</v>
      </c>
      <c r="L46" s="218"/>
      <c r="M46" s="218"/>
      <c r="N46" s="218"/>
      <c r="R46" s="179"/>
    </row>
    <row r="47" spans="1:18" ht="12.75">
      <c r="A47" s="6" t="s">
        <v>196</v>
      </c>
      <c r="B47" s="184">
        <v>4</v>
      </c>
      <c r="C47" s="219" t="s">
        <v>42</v>
      </c>
      <c r="D47" s="219">
        <v>4</v>
      </c>
      <c r="E47" s="184">
        <v>4</v>
      </c>
      <c r="F47" s="219" t="s">
        <v>42</v>
      </c>
      <c r="G47" s="219">
        <v>236</v>
      </c>
      <c r="H47" s="184">
        <v>5000</v>
      </c>
      <c r="I47" s="219" t="s">
        <v>42</v>
      </c>
      <c r="J47" s="219">
        <v>5</v>
      </c>
      <c r="K47" s="219">
        <v>21</v>
      </c>
      <c r="L47" s="218"/>
      <c r="M47" s="218"/>
      <c r="N47" s="218"/>
      <c r="R47" s="179"/>
    </row>
    <row r="48" spans="1:18" ht="12.75">
      <c r="A48" s="6" t="s">
        <v>197</v>
      </c>
      <c r="B48" s="184">
        <v>2</v>
      </c>
      <c r="C48" s="219">
        <v>2</v>
      </c>
      <c r="D48" s="219">
        <v>4</v>
      </c>
      <c r="E48" s="184">
        <v>2</v>
      </c>
      <c r="F48" s="219">
        <v>2</v>
      </c>
      <c r="G48" s="219">
        <v>2673</v>
      </c>
      <c r="H48" s="184">
        <v>2000</v>
      </c>
      <c r="I48" s="219">
        <v>8000</v>
      </c>
      <c r="J48" s="219">
        <v>2</v>
      </c>
      <c r="K48" s="219">
        <v>26</v>
      </c>
      <c r="L48" s="218"/>
      <c r="M48" s="218"/>
      <c r="N48" s="218"/>
      <c r="R48" s="179"/>
    </row>
    <row r="49" spans="1:18" ht="12.75">
      <c r="A49" s="6" t="s">
        <v>198</v>
      </c>
      <c r="B49" s="219">
        <v>22</v>
      </c>
      <c r="C49" s="219">
        <v>15</v>
      </c>
      <c r="D49" s="219">
        <v>37</v>
      </c>
      <c r="E49" s="219">
        <v>22</v>
      </c>
      <c r="F49" s="219">
        <v>15</v>
      </c>
      <c r="G49" s="219" t="s">
        <v>42</v>
      </c>
      <c r="H49" s="219">
        <v>1000</v>
      </c>
      <c r="I49" s="219">
        <v>2000</v>
      </c>
      <c r="J49" s="219" t="s">
        <v>42</v>
      </c>
      <c r="K49" s="219">
        <v>52</v>
      </c>
      <c r="L49" s="218"/>
      <c r="M49" s="218"/>
      <c r="N49" s="218"/>
      <c r="R49" s="179"/>
    </row>
    <row r="50" spans="1:18" ht="12.75">
      <c r="A50" s="220" t="s">
        <v>276</v>
      </c>
      <c r="B50" s="221">
        <f aca="true" t="shared" si="0" ref="B50:G50">SUM(B41:B49)</f>
        <v>1339</v>
      </c>
      <c r="C50" s="221">
        <f t="shared" si="0"/>
        <v>273</v>
      </c>
      <c r="D50" s="221">
        <f t="shared" si="0"/>
        <v>1612</v>
      </c>
      <c r="E50" s="221">
        <f t="shared" si="0"/>
        <v>1307</v>
      </c>
      <c r="F50" s="221">
        <f t="shared" si="0"/>
        <v>239</v>
      </c>
      <c r="G50" s="221">
        <f t="shared" si="0"/>
        <v>143364</v>
      </c>
      <c r="H50" s="222">
        <f>((H41*E41)+(H42*E42)+(H43*E43)+(H45*E45)+(H47*E47)+(H48*E48)+(H49*E49))/E50</f>
        <v>2978.5003825554704</v>
      </c>
      <c r="I50" s="222">
        <f>((I41*F41)+(I42*F42)+(I43*F43)+(I45*F45)+(I46*F46)+(I48*F48)+(I49*F49))/F50</f>
        <v>7441.422594142259</v>
      </c>
      <c r="J50" s="222">
        <f>((J41*G41)+(J42*G42)+(J43*G43)+(J44*G44)+(J45*G45)+(J46*G46)+(J47*G47)+(J48*G48))/G50</f>
        <v>14.088160207583494</v>
      </c>
      <c r="K50" s="221">
        <f>SUM(K41:K49)</f>
        <v>7692</v>
      </c>
      <c r="L50" s="218"/>
      <c r="M50" s="218"/>
      <c r="N50" s="218"/>
      <c r="R50" s="179"/>
    </row>
    <row r="51" spans="1:18" ht="12.75">
      <c r="A51" s="220"/>
      <c r="B51" s="221"/>
      <c r="C51" s="221"/>
      <c r="D51" s="221"/>
      <c r="E51" s="221"/>
      <c r="F51" s="221"/>
      <c r="G51" s="221"/>
      <c r="H51" s="222"/>
      <c r="I51" s="222"/>
      <c r="J51" s="222"/>
      <c r="K51" s="221"/>
      <c r="L51" s="218"/>
      <c r="M51" s="218"/>
      <c r="N51" s="218"/>
      <c r="R51" s="179"/>
    </row>
    <row r="52" spans="1:18" ht="12.75">
      <c r="A52" s="220" t="s">
        <v>199</v>
      </c>
      <c r="B52" s="222">
        <v>3</v>
      </c>
      <c r="C52" s="222">
        <v>1</v>
      </c>
      <c r="D52" s="222">
        <v>4</v>
      </c>
      <c r="E52" s="222">
        <v>3</v>
      </c>
      <c r="F52" s="222">
        <v>1</v>
      </c>
      <c r="G52" s="223">
        <v>2112</v>
      </c>
      <c r="H52" s="223">
        <v>3000</v>
      </c>
      <c r="I52" s="222">
        <v>9000</v>
      </c>
      <c r="J52" s="223">
        <v>5</v>
      </c>
      <c r="K52" s="222">
        <v>29</v>
      </c>
      <c r="L52" s="218"/>
      <c r="M52" s="218"/>
      <c r="N52" s="218"/>
      <c r="R52" s="179"/>
    </row>
    <row r="53" spans="1:18" ht="12.75">
      <c r="A53" s="6"/>
      <c r="B53" s="174"/>
      <c r="C53" s="174"/>
      <c r="D53" s="174"/>
      <c r="E53" s="174"/>
      <c r="F53" s="174"/>
      <c r="G53" s="174"/>
      <c r="H53" s="219"/>
      <c r="I53" s="219"/>
      <c r="J53" s="219"/>
      <c r="K53" s="174"/>
      <c r="L53" s="218"/>
      <c r="M53" s="218"/>
      <c r="N53" s="218"/>
      <c r="R53" s="179"/>
    </row>
    <row r="54" spans="1:18" ht="12.75">
      <c r="A54" s="6" t="s">
        <v>200</v>
      </c>
      <c r="B54" s="174" t="s">
        <v>42</v>
      </c>
      <c r="C54" s="219">
        <v>23</v>
      </c>
      <c r="D54" s="219">
        <v>23</v>
      </c>
      <c r="E54" s="174" t="s">
        <v>42</v>
      </c>
      <c r="F54" s="219">
        <v>21</v>
      </c>
      <c r="G54" s="219">
        <v>9752</v>
      </c>
      <c r="H54" s="174" t="s">
        <v>42</v>
      </c>
      <c r="I54" s="219">
        <v>5500</v>
      </c>
      <c r="J54" s="219">
        <v>7</v>
      </c>
      <c r="K54" s="219">
        <v>184</v>
      </c>
      <c r="L54" s="218"/>
      <c r="M54" s="218"/>
      <c r="N54" s="218"/>
      <c r="R54" s="179"/>
    </row>
    <row r="55" spans="1:18" ht="12.75">
      <c r="A55" s="6" t="s">
        <v>201</v>
      </c>
      <c r="B55" s="219">
        <v>1</v>
      </c>
      <c r="C55" s="219">
        <v>5</v>
      </c>
      <c r="D55" s="219">
        <v>6</v>
      </c>
      <c r="E55" s="219">
        <v>1</v>
      </c>
      <c r="F55" s="219">
        <v>5</v>
      </c>
      <c r="G55" s="219">
        <v>3850</v>
      </c>
      <c r="H55" s="219" t="s">
        <v>42</v>
      </c>
      <c r="I55" s="219">
        <v>3241</v>
      </c>
      <c r="J55" s="219">
        <v>3</v>
      </c>
      <c r="K55" s="219">
        <v>28</v>
      </c>
      <c r="L55" s="218"/>
      <c r="M55" s="218"/>
      <c r="N55" s="218"/>
      <c r="R55" s="179"/>
    </row>
    <row r="56" spans="1:18" ht="12.75">
      <c r="A56" s="6" t="s">
        <v>202</v>
      </c>
      <c r="B56" s="219" t="s">
        <v>42</v>
      </c>
      <c r="C56" s="219" t="s">
        <v>42</v>
      </c>
      <c r="D56" s="219" t="s">
        <v>42</v>
      </c>
      <c r="E56" s="219" t="s">
        <v>42</v>
      </c>
      <c r="F56" s="219" t="s">
        <v>42</v>
      </c>
      <c r="G56" s="219">
        <v>24600</v>
      </c>
      <c r="H56" s="219" t="s">
        <v>42</v>
      </c>
      <c r="I56" s="219" t="s">
        <v>42</v>
      </c>
      <c r="J56" s="219">
        <v>6</v>
      </c>
      <c r="K56" s="219">
        <v>148</v>
      </c>
      <c r="L56" s="218"/>
      <c r="M56" s="218"/>
      <c r="N56" s="218"/>
      <c r="R56" s="179"/>
    </row>
    <row r="57" spans="1:18" ht="12.75">
      <c r="A57" s="6" t="s">
        <v>203</v>
      </c>
      <c r="B57" s="219">
        <v>16</v>
      </c>
      <c r="C57" s="219">
        <v>6</v>
      </c>
      <c r="D57" s="219">
        <v>22</v>
      </c>
      <c r="E57" s="219">
        <v>16</v>
      </c>
      <c r="F57" s="219">
        <v>6</v>
      </c>
      <c r="G57" s="219">
        <v>3100</v>
      </c>
      <c r="H57" s="219">
        <v>1100</v>
      </c>
      <c r="I57" s="219">
        <v>4200</v>
      </c>
      <c r="J57" s="219">
        <v>10</v>
      </c>
      <c r="K57" s="219">
        <v>74</v>
      </c>
      <c r="L57" s="218"/>
      <c r="M57" s="218"/>
      <c r="N57" s="218"/>
      <c r="R57" s="179"/>
    </row>
    <row r="58" spans="1:18" ht="12.75">
      <c r="A58" s="6" t="s">
        <v>204</v>
      </c>
      <c r="B58" s="219">
        <v>13</v>
      </c>
      <c r="C58" s="219">
        <v>4</v>
      </c>
      <c r="D58" s="219">
        <v>17</v>
      </c>
      <c r="E58" s="219">
        <v>13</v>
      </c>
      <c r="F58" s="219">
        <v>4</v>
      </c>
      <c r="G58" s="219">
        <v>6692</v>
      </c>
      <c r="H58" s="219">
        <v>1400</v>
      </c>
      <c r="I58" s="219">
        <v>5000</v>
      </c>
      <c r="J58" s="219">
        <v>13</v>
      </c>
      <c r="K58" s="219">
        <v>125</v>
      </c>
      <c r="L58" s="218"/>
      <c r="M58" s="218"/>
      <c r="N58" s="218"/>
      <c r="R58" s="179"/>
    </row>
    <row r="59" spans="1:18" s="225" customFormat="1" ht="12.75">
      <c r="A59" s="220" t="s">
        <v>205</v>
      </c>
      <c r="B59" s="221">
        <v>30</v>
      </c>
      <c r="C59" s="221">
        <v>38</v>
      </c>
      <c r="D59" s="221">
        <v>68</v>
      </c>
      <c r="E59" s="221">
        <v>30</v>
      </c>
      <c r="F59" s="221">
        <v>36</v>
      </c>
      <c r="G59" s="221">
        <v>47994</v>
      </c>
      <c r="H59" s="222">
        <v>1193</v>
      </c>
      <c r="I59" s="222">
        <v>4914</v>
      </c>
      <c r="J59" s="222">
        <v>7</v>
      </c>
      <c r="K59" s="221">
        <v>559</v>
      </c>
      <c r="L59" s="224"/>
      <c r="M59" s="224"/>
      <c r="N59" s="224"/>
      <c r="R59" s="257"/>
    </row>
    <row r="60" spans="1:18" ht="12.75">
      <c r="A60" s="6"/>
      <c r="B60" s="174"/>
      <c r="C60" s="174"/>
      <c r="D60" s="174"/>
      <c r="E60" s="174"/>
      <c r="F60" s="174"/>
      <c r="G60" s="174"/>
      <c r="H60" s="219"/>
      <c r="I60" s="219"/>
      <c r="J60" s="219"/>
      <c r="K60" s="174"/>
      <c r="L60" s="218"/>
      <c r="M60" s="218"/>
      <c r="N60" s="218"/>
      <c r="R60" s="179"/>
    </row>
    <row r="61" spans="1:18" ht="12.75">
      <c r="A61" s="6" t="s">
        <v>206</v>
      </c>
      <c r="B61" s="219">
        <v>1402</v>
      </c>
      <c r="C61" s="219">
        <v>317</v>
      </c>
      <c r="D61" s="219">
        <v>1719</v>
      </c>
      <c r="E61" s="219">
        <v>1400</v>
      </c>
      <c r="F61" s="219">
        <v>80</v>
      </c>
      <c r="G61" s="219">
        <v>7600</v>
      </c>
      <c r="H61" s="219">
        <v>1500</v>
      </c>
      <c r="I61" s="219">
        <v>5000</v>
      </c>
      <c r="J61" s="219">
        <v>8</v>
      </c>
      <c r="K61" s="219">
        <v>2561</v>
      </c>
      <c r="L61" s="218"/>
      <c r="M61" s="218"/>
      <c r="N61" s="218"/>
      <c r="R61" s="179"/>
    </row>
    <row r="62" spans="1:18" ht="12.75">
      <c r="A62" s="6" t="s">
        <v>207</v>
      </c>
      <c r="B62" s="219">
        <v>674</v>
      </c>
      <c r="C62" s="219">
        <v>184</v>
      </c>
      <c r="D62" s="219">
        <v>858</v>
      </c>
      <c r="E62" s="219">
        <v>598</v>
      </c>
      <c r="F62" s="219">
        <v>180</v>
      </c>
      <c r="G62" s="219">
        <v>750</v>
      </c>
      <c r="H62" s="219">
        <v>2300</v>
      </c>
      <c r="I62" s="219">
        <v>4600</v>
      </c>
      <c r="J62" s="219">
        <v>10</v>
      </c>
      <c r="K62" s="219">
        <v>2211</v>
      </c>
      <c r="L62" s="218"/>
      <c r="M62" s="218"/>
      <c r="N62" s="218"/>
      <c r="R62" s="179"/>
    </row>
    <row r="63" spans="1:18" ht="12.75">
      <c r="A63" s="6" t="s">
        <v>208</v>
      </c>
      <c r="B63" s="219">
        <v>123</v>
      </c>
      <c r="C63" s="219">
        <v>292</v>
      </c>
      <c r="D63" s="219">
        <v>415</v>
      </c>
      <c r="E63" s="219">
        <v>85</v>
      </c>
      <c r="F63" s="219">
        <v>289</v>
      </c>
      <c r="G63" s="219">
        <v>13376</v>
      </c>
      <c r="H63" s="219">
        <v>500</v>
      </c>
      <c r="I63" s="219">
        <v>2500</v>
      </c>
      <c r="J63" s="219">
        <v>3</v>
      </c>
      <c r="K63" s="219">
        <v>805</v>
      </c>
      <c r="L63" s="218"/>
      <c r="M63" s="218"/>
      <c r="N63" s="218"/>
      <c r="R63" s="179"/>
    </row>
    <row r="64" spans="1:18" s="225" customFormat="1" ht="12.75">
      <c r="A64" s="220" t="s">
        <v>209</v>
      </c>
      <c r="B64" s="221">
        <v>2199</v>
      </c>
      <c r="C64" s="221">
        <v>793</v>
      </c>
      <c r="D64" s="221">
        <v>2992</v>
      </c>
      <c r="E64" s="221">
        <v>2083</v>
      </c>
      <c r="F64" s="221">
        <v>549</v>
      </c>
      <c r="G64" s="221">
        <v>21726</v>
      </c>
      <c r="H64" s="222">
        <v>1689</v>
      </c>
      <c r="I64" s="222">
        <v>3553</v>
      </c>
      <c r="J64" s="222">
        <v>5</v>
      </c>
      <c r="K64" s="221">
        <v>5577</v>
      </c>
      <c r="L64" s="224"/>
      <c r="M64" s="224"/>
      <c r="N64" s="224"/>
      <c r="R64" s="257"/>
    </row>
    <row r="65" spans="1:18" ht="12.75">
      <c r="A65" s="6"/>
      <c r="B65" s="174"/>
      <c r="C65" s="174"/>
      <c r="D65" s="174"/>
      <c r="E65" s="174"/>
      <c r="F65" s="174"/>
      <c r="G65" s="174"/>
      <c r="H65" s="219"/>
      <c r="I65" s="219"/>
      <c r="J65" s="219"/>
      <c r="K65" s="174"/>
      <c r="L65" s="218"/>
      <c r="M65" s="218"/>
      <c r="N65" s="218"/>
      <c r="R65" s="179"/>
    </row>
    <row r="66" spans="1:18" s="225" customFormat="1" ht="12.75">
      <c r="A66" s="220" t="s">
        <v>210</v>
      </c>
      <c r="B66" s="222" t="s">
        <v>42</v>
      </c>
      <c r="C66" s="222">
        <v>97</v>
      </c>
      <c r="D66" s="222">
        <v>97</v>
      </c>
      <c r="E66" s="222" t="s">
        <v>42</v>
      </c>
      <c r="F66" s="222">
        <v>74</v>
      </c>
      <c r="G66" s="222">
        <v>861</v>
      </c>
      <c r="H66" s="222" t="s">
        <v>42</v>
      </c>
      <c r="I66" s="222">
        <v>7600</v>
      </c>
      <c r="J66" s="222">
        <v>8</v>
      </c>
      <c r="K66" s="222">
        <v>569</v>
      </c>
      <c r="L66" s="224"/>
      <c r="M66" s="224"/>
      <c r="N66" s="224"/>
      <c r="R66" s="257"/>
    </row>
    <row r="67" spans="1:19" ht="12.75">
      <c r="A67" s="6"/>
      <c r="B67" s="174"/>
      <c r="C67" s="174"/>
      <c r="D67" s="174"/>
      <c r="E67" s="174"/>
      <c r="F67" s="174"/>
      <c r="G67" s="174"/>
      <c r="H67" s="219"/>
      <c r="I67" s="219"/>
      <c r="J67" s="219"/>
      <c r="K67" s="174"/>
      <c r="L67" s="218"/>
      <c r="M67" s="218"/>
      <c r="N67" s="218"/>
      <c r="R67" s="179"/>
      <c r="S67" s="215"/>
    </row>
    <row r="68" spans="1:19" ht="12.75">
      <c r="A68" s="6" t="s">
        <v>211</v>
      </c>
      <c r="B68" s="174" t="s">
        <v>42</v>
      </c>
      <c r="C68" s="219">
        <v>40</v>
      </c>
      <c r="D68" s="219">
        <v>40</v>
      </c>
      <c r="E68" s="174" t="s">
        <v>42</v>
      </c>
      <c r="F68" s="219">
        <v>40</v>
      </c>
      <c r="G68" s="219">
        <v>1000</v>
      </c>
      <c r="H68" s="174" t="s">
        <v>42</v>
      </c>
      <c r="I68" s="219">
        <v>5000</v>
      </c>
      <c r="J68" s="219">
        <v>10</v>
      </c>
      <c r="K68" s="219">
        <v>210</v>
      </c>
      <c r="L68" s="218"/>
      <c r="M68" s="218"/>
      <c r="N68" s="218"/>
      <c r="R68" s="179"/>
      <c r="S68" s="215"/>
    </row>
    <row r="69" spans="1:18" ht="12.75">
      <c r="A69" s="6" t="s">
        <v>212</v>
      </c>
      <c r="B69" s="184">
        <v>6800</v>
      </c>
      <c r="C69" s="219">
        <v>185</v>
      </c>
      <c r="D69" s="219">
        <v>6985</v>
      </c>
      <c r="E69" s="184">
        <v>6700</v>
      </c>
      <c r="F69" s="219">
        <v>170</v>
      </c>
      <c r="G69" s="219">
        <v>15000</v>
      </c>
      <c r="H69" s="184">
        <v>4104</v>
      </c>
      <c r="I69" s="219">
        <v>5000</v>
      </c>
      <c r="J69" s="219">
        <v>10</v>
      </c>
      <c r="K69" s="219">
        <v>28496</v>
      </c>
      <c r="L69" s="218"/>
      <c r="M69" s="218"/>
      <c r="N69" s="218"/>
      <c r="R69" s="179"/>
    </row>
    <row r="70" spans="1:18" s="225" customFormat="1" ht="12.75">
      <c r="A70" s="220" t="s">
        <v>213</v>
      </c>
      <c r="B70" s="223">
        <v>6800</v>
      </c>
      <c r="C70" s="221">
        <v>225</v>
      </c>
      <c r="D70" s="221">
        <v>7025</v>
      </c>
      <c r="E70" s="223">
        <v>6700</v>
      </c>
      <c r="F70" s="221">
        <v>210</v>
      </c>
      <c r="G70" s="221">
        <v>16000</v>
      </c>
      <c r="H70" s="223">
        <v>4104</v>
      </c>
      <c r="I70" s="222">
        <v>5000</v>
      </c>
      <c r="J70" s="222">
        <v>10</v>
      </c>
      <c r="K70" s="221">
        <v>28706</v>
      </c>
      <c r="L70" s="224"/>
      <c r="M70" s="224"/>
      <c r="N70" s="224"/>
      <c r="R70" s="257"/>
    </row>
    <row r="71" spans="1:18" ht="12.75">
      <c r="A71" s="6"/>
      <c r="B71" s="174"/>
      <c r="C71" s="174"/>
      <c r="D71" s="174"/>
      <c r="E71" s="174"/>
      <c r="F71" s="174"/>
      <c r="G71" s="174"/>
      <c r="H71" s="219"/>
      <c r="I71" s="219"/>
      <c r="J71" s="219"/>
      <c r="K71" s="174"/>
      <c r="L71" s="218"/>
      <c r="M71" s="218"/>
      <c r="N71" s="218"/>
      <c r="R71" s="179"/>
    </row>
    <row r="72" spans="1:18" ht="12.75">
      <c r="A72" s="6" t="s">
        <v>214</v>
      </c>
      <c r="B72" s="174" t="s">
        <v>42</v>
      </c>
      <c r="C72" s="219">
        <v>65</v>
      </c>
      <c r="D72" s="219">
        <v>65</v>
      </c>
      <c r="E72" s="174" t="s">
        <v>42</v>
      </c>
      <c r="F72" s="219">
        <v>50</v>
      </c>
      <c r="G72" s="174" t="s">
        <v>42</v>
      </c>
      <c r="H72" s="174" t="s">
        <v>42</v>
      </c>
      <c r="I72" s="219">
        <v>6560</v>
      </c>
      <c r="J72" s="174" t="s">
        <v>42</v>
      </c>
      <c r="K72" s="219">
        <v>328</v>
      </c>
      <c r="L72" s="218"/>
      <c r="M72" s="218"/>
      <c r="N72" s="218"/>
      <c r="R72" s="179"/>
    </row>
    <row r="73" spans="1:18" ht="12.75">
      <c r="A73" s="6" t="s">
        <v>215</v>
      </c>
      <c r="B73" s="174" t="s">
        <v>42</v>
      </c>
      <c r="C73" s="219" t="s">
        <v>42</v>
      </c>
      <c r="D73" s="219" t="s">
        <v>42</v>
      </c>
      <c r="E73" s="174" t="s">
        <v>42</v>
      </c>
      <c r="F73" s="219" t="s">
        <v>42</v>
      </c>
      <c r="G73" s="174" t="s">
        <v>42</v>
      </c>
      <c r="H73" s="174" t="s">
        <v>42</v>
      </c>
      <c r="I73" s="219" t="s">
        <v>42</v>
      </c>
      <c r="J73" s="174" t="s">
        <v>42</v>
      </c>
      <c r="K73" s="219" t="s">
        <v>42</v>
      </c>
      <c r="L73" s="218"/>
      <c r="M73" s="218"/>
      <c r="N73" s="218"/>
      <c r="R73" s="179"/>
    </row>
    <row r="74" spans="1:18" ht="12.75">
      <c r="A74" s="6" t="s">
        <v>216</v>
      </c>
      <c r="B74" s="219">
        <v>10</v>
      </c>
      <c r="C74" s="219">
        <v>39</v>
      </c>
      <c r="D74" s="219">
        <v>49</v>
      </c>
      <c r="E74" s="219">
        <v>9</v>
      </c>
      <c r="F74" s="219">
        <v>38</v>
      </c>
      <c r="G74" s="219">
        <v>3753</v>
      </c>
      <c r="H74" s="219">
        <v>1000</v>
      </c>
      <c r="I74" s="219">
        <v>5000</v>
      </c>
      <c r="J74" s="219" t="s">
        <v>42</v>
      </c>
      <c r="K74" s="219">
        <v>199</v>
      </c>
      <c r="L74" s="218"/>
      <c r="M74" s="218"/>
      <c r="N74" s="218"/>
      <c r="R74" s="179"/>
    </row>
    <row r="75" spans="1:18" ht="12.75">
      <c r="A75" s="6" t="s">
        <v>217</v>
      </c>
      <c r="B75" s="184">
        <v>280</v>
      </c>
      <c r="C75" s="219">
        <v>1220</v>
      </c>
      <c r="D75" s="219">
        <v>1500</v>
      </c>
      <c r="E75" s="184">
        <v>280</v>
      </c>
      <c r="F75" s="219">
        <v>1220</v>
      </c>
      <c r="G75" s="219">
        <v>25000</v>
      </c>
      <c r="H75" s="184">
        <v>1600</v>
      </c>
      <c r="I75" s="219">
        <v>4500</v>
      </c>
      <c r="J75" s="184">
        <v>7</v>
      </c>
      <c r="K75" s="219">
        <v>6113</v>
      </c>
      <c r="L75" s="218"/>
      <c r="M75" s="218"/>
      <c r="N75" s="218"/>
      <c r="R75" s="179"/>
    </row>
    <row r="76" spans="1:18" ht="12.75">
      <c r="A76" s="6" t="s">
        <v>218</v>
      </c>
      <c r="B76" s="219" t="s">
        <v>42</v>
      </c>
      <c r="C76" s="219" t="s">
        <v>42</v>
      </c>
      <c r="D76" s="219" t="s">
        <v>42</v>
      </c>
      <c r="E76" s="219" t="s">
        <v>42</v>
      </c>
      <c r="F76" s="219" t="s">
        <v>42</v>
      </c>
      <c r="G76" s="219">
        <v>4035</v>
      </c>
      <c r="H76" s="219" t="s">
        <v>42</v>
      </c>
      <c r="I76" s="219" t="s">
        <v>42</v>
      </c>
      <c r="J76" s="219">
        <v>7</v>
      </c>
      <c r="K76" s="219">
        <v>28</v>
      </c>
      <c r="L76" s="218"/>
      <c r="M76" s="218"/>
      <c r="N76" s="218"/>
      <c r="R76" s="179"/>
    </row>
    <row r="77" spans="1:18" ht="12.75">
      <c r="A77" s="6" t="s">
        <v>219</v>
      </c>
      <c r="B77" s="219">
        <v>811</v>
      </c>
      <c r="C77" s="219">
        <v>699</v>
      </c>
      <c r="D77" s="219">
        <v>1510</v>
      </c>
      <c r="E77" s="219">
        <v>805</v>
      </c>
      <c r="F77" s="219">
        <v>692</v>
      </c>
      <c r="G77" s="219">
        <v>57626</v>
      </c>
      <c r="H77" s="219">
        <v>2400</v>
      </c>
      <c r="I77" s="219">
        <v>3900</v>
      </c>
      <c r="J77" s="219">
        <v>10</v>
      </c>
      <c r="K77" s="219">
        <v>5207</v>
      </c>
      <c r="L77" s="218"/>
      <c r="M77" s="218"/>
      <c r="N77" s="218"/>
      <c r="R77" s="179"/>
    </row>
    <row r="78" spans="1:18" ht="12.75">
      <c r="A78" s="6" t="s">
        <v>220</v>
      </c>
      <c r="B78" s="184">
        <v>37</v>
      </c>
      <c r="C78" s="219">
        <v>71</v>
      </c>
      <c r="D78" s="219">
        <v>108</v>
      </c>
      <c r="E78" s="184">
        <v>37</v>
      </c>
      <c r="F78" s="219">
        <v>71</v>
      </c>
      <c r="G78" s="174" t="s">
        <v>42</v>
      </c>
      <c r="H78" s="184">
        <v>2200</v>
      </c>
      <c r="I78" s="219">
        <v>6000</v>
      </c>
      <c r="J78" s="174" t="s">
        <v>42</v>
      </c>
      <c r="K78" s="219">
        <v>507</v>
      </c>
      <c r="L78" s="218"/>
      <c r="M78" s="218"/>
      <c r="N78" s="218"/>
      <c r="R78" s="179"/>
    </row>
    <row r="79" spans="1:18" ht="12.75">
      <c r="A79" s="6" t="s">
        <v>221</v>
      </c>
      <c r="B79" s="184">
        <v>12</v>
      </c>
      <c r="C79" s="219">
        <v>24</v>
      </c>
      <c r="D79" s="219">
        <v>36</v>
      </c>
      <c r="E79" s="184">
        <v>12</v>
      </c>
      <c r="F79" s="219">
        <v>24</v>
      </c>
      <c r="G79" s="174" t="s">
        <v>42</v>
      </c>
      <c r="H79" s="184">
        <v>1575</v>
      </c>
      <c r="I79" s="219">
        <v>5750</v>
      </c>
      <c r="J79" s="174" t="s">
        <v>42</v>
      </c>
      <c r="K79" s="219">
        <v>157</v>
      </c>
      <c r="L79" s="218"/>
      <c r="M79" s="218"/>
      <c r="N79" s="218"/>
      <c r="R79" s="179"/>
    </row>
    <row r="80" spans="1:18" s="225" customFormat="1" ht="12.75">
      <c r="A80" s="220" t="s">
        <v>277</v>
      </c>
      <c r="B80" s="221">
        <v>1150</v>
      </c>
      <c r="C80" s="221">
        <v>2118</v>
      </c>
      <c r="D80" s="221">
        <v>3268</v>
      </c>
      <c r="E80" s="221">
        <v>1143</v>
      </c>
      <c r="F80" s="221">
        <v>2095</v>
      </c>
      <c r="G80" s="221">
        <v>90414</v>
      </c>
      <c r="H80" s="222">
        <v>2178</v>
      </c>
      <c r="I80" s="222">
        <v>4425</v>
      </c>
      <c r="J80" s="222">
        <v>9</v>
      </c>
      <c r="K80" s="221">
        <v>12539</v>
      </c>
      <c r="L80" s="224"/>
      <c r="M80" s="224"/>
      <c r="N80" s="224"/>
      <c r="R80" s="257"/>
    </row>
    <row r="81" spans="1:18" ht="12.75">
      <c r="A81" s="6"/>
      <c r="B81" s="174"/>
      <c r="C81" s="174"/>
      <c r="D81" s="174"/>
      <c r="E81" s="174"/>
      <c r="F81" s="174"/>
      <c r="G81" s="174"/>
      <c r="H81" s="219"/>
      <c r="I81" s="219"/>
      <c r="J81" s="219"/>
      <c r="K81" s="174"/>
      <c r="L81" s="218"/>
      <c r="M81" s="218"/>
      <c r="N81" s="218"/>
      <c r="R81" s="179"/>
    </row>
    <row r="82" spans="1:18" ht="12.75">
      <c r="A82" s="6" t="s">
        <v>222</v>
      </c>
      <c r="B82" s="219" t="s">
        <v>42</v>
      </c>
      <c r="C82" s="219" t="s">
        <v>42</v>
      </c>
      <c r="D82" s="219" t="s">
        <v>42</v>
      </c>
      <c r="E82" s="219" t="s">
        <v>42</v>
      </c>
      <c r="F82" s="219" t="s">
        <v>42</v>
      </c>
      <c r="G82" s="219">
        <v>3300</v>
      </c>
      <c r="H82" s="219" t="s">
        <v>42</v>
      </c>
      <c r="I82" s="219" t="s">
        <v>42</v>
      </c>
      <c r="J82" s="219">
        <v>4</v>
      </c>
      <c r="K82" s="219">
        <v>13</v>
      </c>
      <c r="L82" s="218"/>
      <c r="M82" s="218"/>
      <c r="N82" s="218"/>
      <c r="R82" s="179"/>
    </row>
    <row r="83" spans="1:18" ht="12.75">
      <c r="A83" s="6" t="s">
        <v>223</v>
      </c>
      <c r="B83" s="219" t="s">
        <v>42</v>
      </c>
      <c r="C83" s="219">
        <v>3</v>
      </c>
      <c r="D83" s="219">
        <v>3</v>
      </c>
      <c r="E83" s="219" t="s">
        <v>42</v>
      </c>
      <c r="F83" s="219">
        <v>3</v>
      </c>
      <c r="G83" s="219">
        <v>4330</v>
      </c>
      <c r="H83" s="219" t="s">
        <v>42</v>
      </c>
      <c r="I83" s="219">
        <v>1000</v>
      </c>
      <c r="J83" s="219">
        <v>5</v>
      </c>
      <c r="K83" s="219">
        <v>25</v>
      </c>
      <c r="L83" s="218"/>
      <c r="M83" s="218"/>
      <c r="N83" s="218"/>
      <c r="R83" s="179"/>
    </row>
    <row r="84" spans="1:18" s="225" customFormat="1" ht="12.75">
      <c r="A84" s="220" t="s">
        <v>224</v>
      </c>
      <c r="B84" s="221" t="s">
        <v>42</v>
      </c>
      <c r="C84" s="221">
        <v>3</v>
      </c>
      <c r="D84" s="221">
        <v>3</v>
      </c>
      <c r="E84" s="221" t="s">
        <v>42</v>
      </c>
      <c r="F84" s="221">
        <v>3</v>
      </c>
      <c r="G84" s="221">
        <v>7630</v>
      </c>
      <c r="H84" s="222" t="s">
        <v>42</v>
      </c>
      <c r="I84" s="222">
        <v>1000</v>
      </c>
      <c r="J84" s="222">
        <v>5</v>
      </c>
      <c r="K84" s="221">
        <v>38</v>
      </c>
      <c r="L84" s="224"/>
      <c r="M84" s="224"/>
      <c r="N84" s="224"/>
      <c r="R84" s="257"/>
    </row>
    <row r="85" spans="1:18" ht="12.75">
      <c r="A85" s="6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218"/>
      <c r="M85" s="218"/>
      <c r="N85" s="218"/>
      <c r="R85" s="179"/>
    </row>
    <row r="86" spans="1:18" ht="13.5" thickBot="1">
      <c r="A86" s="227" t="s">
        <v>225</v>
      </c>
      <c r="B86" s="187">
        <f aca="true" t="shared" si="1" ref="B86:G86">SUM(B13:B17,B22:B26,B31,B37:B39,B50:B52,B59,B64:B66,B70,B80,B84)</f>
        <v>19717</v>
      </c>
      <c r="C86" s="187">
        <f t="shared" si="1"/>
        <v>8944</v>
      </c>
      <c r="D86" s="187">
        <f t="shared" si="1"/>
        <v>28661</v>
      </c>
      <c r="E86" s="187">
        <f t="shared" si="1"/>
        <v>19280</v>
      </c>
      <c r="F86" s="187">
        <f t="shared" si="1"/>
        <v>8321</v>
      </c>
      <c r="G86" s="187">
        <f t="shared" si="1"/>
        <v>549758</v>
      </c>
      <c r="H86" s="187">
        <f>((H13*E13)+(H17*E17)+(H22*E22)+(H24*E24)+(H26*E26)+(H31*E31)+(H37*E37)+(H39*E39)+(H50*E50)+(H52*E52)+(H59*E59)+(H64*E64)+(H70*E70)+(H80*E80))/E86</f>
        <v>3158.29367219917</v>
      </c>
      <c r="I86" s="187">
        <f>((I13*F13)+(I24*F24)+(I26*F26)+(I31*F31)+(I37*F37)+(I39*F39)+(I50*F50)+(I52*F52)+(I59*F59)+(I64*F64)+(I66*F66)+(I70*F70)+(I80*F80)+(I84*F84))/F86</f>
        <v>5615.545607499099</v>
      </c>
      <c r="J86" s="187">
        <f>((J13*G13)+(J15*G15)+(J17*G17)+(J22*G22)+(J24*G24)+(J26*G26)+(J31*G31)+(J37*G37)+(J39*G39)+(J50*G50)+(J52*G52)+(J59*G59)+(J64*G64)+(J66*G66)+(J70*G70)+(J80*G80)+(J84*G84))/G86</f>
        <v>13.813779881329603</v>
      </c>
      <c r="K86" s="187">
        <f>SUM(K13:K17,K22:K26,K31,K37:K39,K50:K52,K59,K64:K66,K70,K80,K84)</f>
        <v>115182</v>
      </c>
      <c r="L86" s="218"/>
      <c r="M86" s="218"/>
      <c r="N86" s="218"/>
      <c r="R86" s="179"/>
    </row>
    <row r="87" spans="1:18" ht="12.75">
      <c r="A87" s="228"/>
      <c r="D87" s="229"/>
      <c r="E87" s="229"/>
      <c r="R87" s="179"/>
    </row>
    <row r="88" ht="12.75">
      <c r="R88" s="179"/>
    </row>
    <row r="89" spans="5:18" ht="12.75">
      <c r="E89" s="230"/>
      <c r="R89" s="179"/>
    </row>
  </sheetData>
  <mergeCells count="7">
    <mergeCell ref="E7:F7"/>
    <mergeCell ref="H7:I7"/>
    <mergeCell ref="G5:G8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J29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13" customWidth="1"/>
    <col min="11" max="11" width="11.140625" style="13" customWidth="1"/>
    <col min="12" max="12" width="12.00390625" style="13" customWidth="1"/>
    <col min="13" max="13" width="29.8515625" style="13" customWidth="1"/>
    <col min="14" max="19" width="15.00390625" style="13" customWidth="1"/>
    <col min="20" max="16384" width="11.421875" style="13" customWidth="1"/>
  </cols>
  <sheetData>
    <row r="1" spans="1:10" s="2" customFormat="1" ht="18">
      <c r="A1" s="299" t="s">
        <v>306</v>
      </c>
      <c r="B1" s="299"/>
      <c r="C1" s="299"/>
      <c r="D1" s="299"/>
      <c r="E1" s="299"/>
      <c r="F1" s="299"/>
      <c r="G1" s="299"/>
      <c r="H1" s="299"/>
      <c r="I1" s="299"/>
      <c r="J1" s="299"/>
    </row>
    <row r="3" spans="1:10" s="3" customFormat="1" ht="15">
      <c r="A3" s="303" t="s">
        <v>44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s="3" customFormat="1" ht="15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100"/>
      <c r="B5" s="7" t="s">
        <v>1</v>
      </c>
      <c r="C5" s="8"/>
      <c r="D5" s="9" t="s">
        <v>2</v>
      </c>
      <c r="E5" s="9" t="s">
        <v>3</v>
      </c>
      <c r="F5" s="10"/>
      <c r="G5" s="11" t="s">
        <v>4</v>
      </c>
      <c r="H5" s="10"/>
      <c r="I5" s="12" t="s">
        <v>5</v>
      </c>
      <c r="J5" s="101"/>
    </row>
    <row r="6" spans="1:10" ht="12.75">
      <c r="A6" s="102" t="s">
        <v>6</v>
      </c>
      <c r="B6" s="15" t="s">
        <v>7</v>
      </c>
      <c r="C6" s="16"/>
      <c r="D6" s="9" t="s">
        <v>8</v>
      </c>
      <c r="E6" s="9" t="s">
        <v>9</v>
      </c>
      <c r="F6" s="11" t="s">
        <v>10</v>
      </c>
      <c r="G6" s="11" t="s">
        <v>11</v>
      </c>
      <c r="H6" s="11" t="s">
        <v>12</v>
      </c>
      <c r="I6" s="17" t="s">
        <v>13</v>
      </c>
      <c r="J6" s="16"/>
    </row>
    <row r="7" spans="1:10" ht="12.75">
      <c r="A7" s="100"/>
      <c r="B7" s="9" t="s">
        <v>14</v>
      </c>
      <c r="C7" s="9" t="s">
        <v>15</v>
      </c>
      <c r="D7" s="11"/>
      <c r="E7" s="9" t="s">
        <v>16</v>
      </c>
      <c r="F7" s="9" t="s">
        <v>17</v>
      </c>
      <c r="G7" s="11" t="s">
        <v>18</v>
      </c>
      <c r="H7" s="11" t="s">
        <v>19</v>
      </c>
      <c r="I7" s="11" t="s">
        <v>20</v>
      </c>
      <c r="J7" s="11" t="s">
        <v>21</v>
      </c>
    </row>
    <row r="8" spans="1:10" ht="13.5" thickBot="1">
      <c r="A8" s="6"/>
      <c r="B8" s="11" t="s">
        <v>22</v>
      </c>
      <c r="C8" s="11" t="s">
        <v>22</v>
      </c>
      <c r="D8" s="11" t="s">
        <v>23</v>
      </c>
      <c r="E8" s="9" t="s">
        <v>24</v>
      </c>
      <c r="F8" s="10"/>
      <c r="G8" s="11" t="s">
        <v>25</v>
      </c>
      <c r="H8" s="10"/>
      <c r="I8" s="10"/>
      <c r="J8" s="10"/>
    </row>
    <row r="9" spans="1:10" ht="12.75">
      <c r="A9" s="18">
        <v>1985</v>
      </c>
      <c r="B9" s="19">
        <v>60.6</v>
      </c>
      <c r="C9" s="19">
        <v>53.2</v>
      </c>
      <c r="D9" s="71">
        <v>1468</v>
      </c>
      <c r="E9" s="19">
        <v>99.3</v>
      </c>
      <c r="F9" s="19">
        <v>547.6</v>
      </c>
      <c r="G9" s="21">
        <v>33.99324462394673</v>
      </c>
      <c r="H9" s="20">
        <v>178740.99984373685</v>
      </c>
      <c r="I9" s="71">
        <v>518</v>
      </c>
      <c r="J9" s="71">
        <v>29318</v>
      </c>
    </row>
    <row r="10" spans="1:10" ht="12.75">
      <c r="A10" s="22">
        <v>1986</v>
      </c>
      <c r="B10" s="23">
        <v>64.1</v>
      </c>
      <c r="C10" s="23">
        <v>56.9</v>
      </c>
      <c r="D10" s="33">
        <v>1268</v>
      </c>
      <c r="E10" s="23">
        <v>93.7</v>
      </c>
      <c r="F10" s="23">
        <v>549.2</v>
      </c>
      <c r="G10" s="25">
        <v>36.21097928912288</v>
      </c>
      <c r="H10" s="24">
        <v>212307.52587357108</v>
      </c>
      <c r="I10" s="33">
        <v>1438</v>
      </c>
      <c r="J10" s="33">
        <v>34467</v>
      </c>
    </row>
    <row r="11" spans="1:10" ht="12.75">
      <c r="A11" s="22">
        <v>1987</v>
      </c>
      <c r="B11" s="23">
        <v>67.9</v>
      </c>
      <c r="C11" s="23">
        <v>58.6</v>
      </c>
      <c r="D11" s="33">
        <v>1190</v>
      </c>
      <c r="E11" s="23">
        <v>100.6</v>
      </c>
      <c r="F11" s="23">
        <v>604</v>
      </c>
      <c r="G11" s="25">
        <v>30.224898729460413</v>
      </c>
      <c r="H11" s="24">
        <v>174251.43942399</v>
      </c>
      <c r="I11" s="33">
        <v>2249</v>
      </c>
      <c r="J11" s="33">
        <v>54693</v>
      </c>
    </row>
    <row r="12" spans="1:10" ht="12.75">
      <c r="A12" s="22">
        <v>1988</v>
      </c>
      <c r="B12" s="23">
        <v>71.9</v>
      </c>
      <c r="C12" s="23">
        <v>63.1</v>
      </c>
      <c r="D12" s="33">
        <v>1218</v>
      </c>
      <c r="E12" s="23">
        <v>100.4</v>
      </c>
      <c r="F12" s="23">
        <v>649.4</v>
      </c>
      <c r="G12" s="25">
        <v>30.97616385994014</v>
      </c>
      <c r="H12" s="24">
        <v>198063.53899967545</v>
      </c>
      <c r="I12" s="33">
        <v>2352</v>
      </c>
      <c r="J12" s="33">
        <v>54616</v>
      </c>
    </row>
    <row r="13" spans="1:10" ht="12.75">
      <c r="A13" s="22">
        <v>1989</v>
      </c>
      <c r="B13" s="23">
        <v>74.4</v>
      </c>
      <c r="C13" s="23">
        <v>66.9</v>
      </c>
      <c r="D13" s="33">
        <v>1042</v>
      </c>
      <c r="E13" s="23">
        <v>112.7710014947683</v>
      </c>
      <c r="F13" s="23">
        <v>765.9</v>
      </c>
      <c r="G13" s="25">
        <v>29.702018198646524</v>
      </c>
      <c r="H13" s="24">
        <v>227487.7573834337</v>
      </c>
      <c r="I13" s="33">
        <v>3384</v>
      </c>
      <c r="J13" s="33">
        <v>63501</v>
      </c>
    </row>
    <row r="14" spans="1:10" ht="12.75">
      <c r="A14" s="22">
        <v>1990</v>
      </c>
      <c r="B14" s="23">
        <v>76.3</v>
      </c>
      <c r="C14" s="23">
        <v>69.7</v>
      </c>
      <c r="D14" s="33">
        <v>1011</v>
      </c>
      <c r="E14" s="23">
        <v>88.69139167862267</v>
      </c>
      <c r="F14" s="23">
        <v>629.3</v>
      </c>
      <c r="G14" s="25">
        <v>44.23449088264638</v>
      </c>
      <c r="H14" s="24">
        <v>278367.6511244937</v>
      </c>
      <c r="I14" s="33">
        <v>16424</v>
      </c>
      <c r="J14" s="33">
        <v>44830</v>
      </c>
    </row>
    <row r="15" spans="1:10" ht="12.75">
      <c r="A15" s="22">
        <v>1991</v>
      </c>
      <c r="B15" s="23">
        <v>78.6</v>
      </c>
      <c r="C15" s="23">
        <v>71.7</v>
      </c>
      <c r="D15" s="33">
        <v>927</v>
      </c>
      <c r="E15" s="23">
        <v>101.52022315202231</v>
      </c>
      <c r="F15" s="23">
        <v>727.9</v>
      </c>
      <c r="G15" s="25">
        <v>38.96361472720061</v>
      </c>
      <c r="H15" s="24">
        <v>283616.15159929317</v>
      </c>
      <c r="I15" s="33">
        <v>8117</v>
      </c>
      <c r="J15" s="33">
        <v>78225</v>
      </c>
    </row>
    <row r="16" spans="1:10" ht="12.75">
      <c r="A16" s="22">
        <v>1992</v>
      </c>
      <c r="B16" s="23">
        <v>77.7</v>
      </c>
      <c r="C16" s="23">
        <v>71.2</v>
      </c>
      <c r="D16" s="33">
        <v>902</v>
      </c>
      <c r="E16" s="23">
        <v>143.7</v>
      </c>
      <c r="F16" s="23">
        <v>1023.7</v>
      </c>
      <c r="G16" s="25">
        <v>26.540694529587824</v>
      </c>
      <c r="H16" s="24">
        <v>271697.0898993905</v>
      </c>
      <c r="I16" s="33">
        <v>7122</v>
      </c>
      <c r="J16" s="33">
        <v>86290</v>
      </c>
    </row>
    <row r="17" spans="1:10" ht="12.75">
      <c r="A17" s="22">
        <v>1993</v>
      </c>
      <c r="B17" s="23">
        <v>75.9</v>
      </c>
      <c r="C17" s="23">
        <v>70.7</v>
      </c>
      <c r="D17" s="33">
        <v>876</v>
      </c>
      <c r="E17" s="23">
        <v>119.5</v>
      </c>
      <c r="F17" s="23">
        <v>856.9</v>
      </c>
      <c r="G17" s="25">
        <v>32.98955440962581</v>
      </c>
      <c r="H17" s="24">
        <v>282687.4917360836</v>
      </c>
      <c r="I17" s="33">
        <v>3551</v>
      </c>
      <c r="J17" s="33">
        <v>107704</v>
      </c>
    </row>
    <row r="18" spans="1:10" ht="12.75">
      <c r="A18" s="26">
        <v>1994</v>
      </c>
      <c r="B18" s="27">
        <v>75</v>
      </c>
      <c r="C18" s="27">
        <v>70.4</v>
      </c>
      <c r="D18" s="32">
        <v>811</v>
      </c>
      <c r="E18" s="27">
        <v>122.3</v>
      </c>
      <c r="F18" s="27">
        <v>870.6</v>
      </c>
      <c r="G18" s="29">
        <v>38.76528073275396</v>
      </c>
      <c r="H18" s="28">
        <v>337490.5340593559</v>
      </c>
      <c r="I18" s="32">
        <v>2740</v>
      </c>
      <c r="J18" s="33">
        <v>64883</v>
      </c>
    </row>
    <row r="19" spans="1:10" ht="12.75">
      <c r="A19" s="26">
        <v>1995</v>
      </c>
      <c r="B19" s="30">
        <v>74.6</v>
      </c>
      <c r="C19" s="30">
        <v>69.3</v>
      </c>
      <c r="D19" s="28">
        <v>826</v>
      </c>
      <c r="E19" s="27">
        <v>94.2</v>
      </c>
      <c r="F19" s="30">
        <v>661.2</v>
      </c>
      <c r="G19" s="31">
        <v>53.24967244840311</v>
      </c>
      <c r="H19" s="32">
        <v>352086.83422884136</v>
      </c>
      <c r="I19" s="28">
        <v>6610</v>
      </c>
      <c r="J19" s="24">
        <v>96533</v>
      </c>
    </row>
    <row r="20" spans="1:10" ht="12.75">
      <c r="A20" s="26">
        <v>1996</v>
      </c>
      <c r="B20" s="30">
        <v>71.3</v>
      </c>
      <c r="C20" s="30">
        <v>67.7</v>
      </c>
      <c r="D20" s="28">
        <v>797</v>
      </c>
      <c r="E20" s="27">
        <v>127.2</v>
      </c>
      <c r="F20" s="30">
        <v>869.7</v>
      </c>
      <c r="G20" s="31">
        <v>39.07179690598969</v>
      </c>
      <c r="H20" s="32">
        <v>339807.41769139236</v>
      </c>
      <c r="I20" s="32">
        <v>3058</v>
      </c>
      <c r="J20" s="33">
        <v>115720</v>
      </c>
    </row>
    <row r="21" spans="1:10" ht="12.75">
      <c r="A21" s="26">
        <v>1997</v>
      </c>
      <c r="B21" s="30">
        <v>70.5</v>
      </c>
      <c r="C21" s="30">
        <v>67</v>
      </c>
      <c r="D21" s="32">
        <v>811</v>
      </c>
      <c r="E21" s="30">
        <v>141.8</v>
      </c>
      <c r="F21" s="30">
        <v>962</v>
      </c>
      <c r="G21" s="31">
        <v>39.3903333213131</v>
      </c>
      <c r="H21" s="32">
        <v>378935.00655103195</v>
      </c>
      <c r="I21" s="32">
        <v>2061</v>
      </c>
      <c r="J21" s="33">
        <v>217362</v>
      </c>
    </row>
    <row r="22" spans="1:10" ht="12.75">
      <c r="A22" s="26">
        <v>1998</v>
      </c>
      <c r="B22" s="30">
        <v>71</v>
      </c>
      <c r="C22" s="30">
        <v>67.1</v>
      </c>
      <c r="D22" s="32">
        <v>697</v>
      </c>
      <c r="E22" s="30">
        <v>134.1</v>
      </c>
      <c r="F22" s="30">
        <v>907.4</v>
      </c>
      <c r="G22" s="31">
        <v>57.64307093144856</v>
      </c>
      <c r="H22" s="32">
        <v>523053.22563196416</v>
      </c>
      <c r="I22" s="32">
        <v>2691</v>
      </c>
      <c r="J22" s="33">
        <v>216809</v>
      </c>
    </row>
    <row r="23" spans="1:10" ht="12.75">
      <c r="A23" s="26">
        <v>1999</v>
      </c>
      <c r="B23" s="30">
        <v>70.3</v>
      </c>
      <c r="C23" s="30">
        <v>66.3</v>
      </c>
      <c r="D23" s="32">
        <v>615</v>
      </c>
      <c r="E23" s="30">
        <v>147.1</v>
      </c>
      <c r="F23" s="30">
        <v>982.3</v>
      </c>
      <c r="G23" s="31">
        <v>43.6815597466133</v>
      </c>
      <c r="H23" s="32">
        <f>F23*G23*10</f>
        <v>429083.96139098244</v>
      </c>
      <c r="I23" s="32">
        <v>3213</v>
      </c>
      <c r="J23" s="33">
        <v>223753</v>
      </c>
    </row>
    <row r="24" spans="1:10" ht="12.75">
      <c r="A24" s="26">
        <v>2000</v>
      </c>
      <c r="B24" s="30">
        <v>72.219</v>
      </c>
      <c r="C24" s="30">
        <f>4.8+61.775</f>
        <v>66.575</v>
      </c>
      <c r="D24" s="32">
        <v>565</v>
      </c>
      <c r="E24" s="30">
        <v>168.7</v>
      </c>
      <c r="F24" s="30">
        <v>1029.845</v>
      </c>
      <c r="G24" s="31">
        <v>38.78932121692932</v>
      </c>
      <c r="H24" s="32">
        <f>F24*G24*10</f>
        <v>399469.88508648577</v>
      </c>
      <c r="I24" s="32">
        <v>2011.464</v>
      </c>
      <c r="J24" s="33">
        <v>294846.583</v>
      </c>
    </row>
    <row r="25" spans="1:10" ht="12.75">
      <c r="A25" s="26">
        <v>2001</v>
      </c>
      <c r="B25" s="30">
        <v>74.892</v>
      </c>
      <c r="C25" s="30">
        <v>69.11</v>
      </c>
      <c r="D25" s="32">
        <v>578.958</v>
      </c>
      <c r="E25" s="30">
        <v>155.867775700393</v>
      </c>
      <c r="F25" s="30">
        <v>1082.285</v>
      </c>
      <c r="G25" s="31">
        <v>50.5</v>
      </c>
      <c r="H25" s="32">
        <f>F25*G25*10</f>
        <v>546553.925</v>
      </c>
      <c r="I25" s="32">
        <v>3988.848</v>
      </c>
      <c r="J25" s="33">
        <v>275653.556</v>
      </c>
    </row>
    <row r="26" spans="1:10" ht="12.75">
      <c r="A26" s="26">
        <v>2002</v>
      </c>
      <c r="B26" s="30">
        <v>77.707</v>
      </c>
      <c r="C26" s="30">
        <v>71.588</v>
      </c>
      <c r="D26" s="32">
        <v>768.464</v>
      </c>
      <c r="E26" s="30">
        <v>176.66</v>
      </c>
      <c r="F26" s="30">
        <v>1275.83</v>
      </c>
      <c r="G26" s="31">
        <v>49.17</v>
      </c>
      <c r="H26" s="32">
        <f>F26*G26*10</f>
        <v>627325.611</v>
      </c>
      <c r="I26" s="32">
        <v>4663.411</v>
      </c>
      <c r="J26" s="33">
        <v>385586.865</v>
      </c>
    </row>
    <row r="27" spans="1:10" ht="13.5" thickBot="1">
      <c r="A27" s="34" t="s">
        <v>287</v>
      </c>
      <c r="B27" s="35"/>
      <c r="C27" s="35"/>
      <c r="D27" s="35"/>
      <c r="E27" s="35"/>
      <c r="F27" s="35">
        <v>1310.4</v>
      </c>
      <c r="G27" s="36">
        <v>62.84</v>
      </c>
      <c r="H27" s="37">
        <f>F27*G27*10</f>
        <v>823455.3600000001</v>
      </c>
      <c r="I27" s="37"/>
      <c r="J27" s="38"/>
    </row>
    <row r="28" ht="12.75">
      <c r="A28" s="13" t="s">
        <v>26</v>
      </c>
    </row>
    <row r="29" ht="12.75">
      <c r="A29" s="13" t="s">
        <v>45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G80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4.140625" style="83" customWidth="1"/>
    <col min="2" max="6" width="12.7109375" style="83" customWidth="1"/>
    <col min="7" max="7" width="12.7109375" style="156" customWidth="1"/>
    <col min="8" max="16384" width="11.421875" style="83" customWidth="1"/>
  </cols>
  <sheetData>
    <row r="1" spans="1:7" s="142" customFormat="1" ht="18">
      <c r="A1" s="313" t="s">
        <v>306</v>
      </c>
      <c r="B1" s="313"/>
      <c r="C1" s="313"/>
      <c r="D1" s="313"/>
      <c r="E1" s="313"/>
      <c r="F1" s="313"/>
      <c r="G1" s="313"/>
    </row>
    <row r="3" spans="1:7" s="143" customFormat="1" ht="15">
      <c r="A3" s="314" t="s">
        <v>280</v>
      </c>
      <c r="B3" s="314"/>
      <c r="C3" s="314"/>
      <c r="D3" s="314"/>
      <c r="E3" s="314"/>
      <c r="F3" s="314"/>
      <c r="G3" s="314"/>
    </row>
    <row r="4" s="143" customFormat="1" ht="14.25">
      <c r="G4" s="155"/>
    </row>
    <row r="5" spans="1:7" ht="12.75">
      <c r="A5" s="315" t="s">
        <v>54</v>
      </c>
      <c r="B5" s="318" t="s">
        <v>20</v>
      </c>
      <c r="C5" s="323"/>
      <c r="D5" s="324"/>
      <c r="E5" s="318" t="s">
        <v>21</v>
      </c>
      <c r="F5" s="323"/>
      <c r="G5" s="323"/>
    </row>
    <row r="6" spans="1:7" ht="13.5" thickBot="1">
      <c r="A6" s="320"/>
      <c r="B6" s="144">
        <v>2000</v>
      </c>
      <c r="C6" s="144">
        <v>2001</v>
      </c>
      <c r="D6" s="144">
        <v>2002</v>
      </c>
      <c r="E6" s="145">
        <v>2000</v>
      </c>
      <c r="F6" s="145">
        <v>2001</v>
      </c>
      <c r="G6" s="145">
        <v>2002</v>
      </c>
    </row>
    <row r="7" spans="1:7" ht="12.75">
      <c r="A7" s="158" t="s">
        <v>55</v>
      </c>
      <c r="B7" s="159">
        <v>2011.464</v>
      </c>
      <c r="C7" s="159">
        <v>3988.848</v>
      </c>
      <c r="D7" s="159">
        <v>4663.411</v>
      </c>
      <c r="E7" s="159">
        <v>294846.583</v>
      </c>
      <c r="F7" s="159">
        <v>275653.556</v>
      </c>
      <c r="G7" s="160">
        <v>385586.865</v>
      </c>
    </row>
    <row r="8" spans="1:7" ht="12.75">
      <c r="A8" s="149"/>
      <c r="B8" s="119"/>
      <c r="C8" s="119"/>
      <c r="D8" s="119"/>
      <c r="E8" s="119"/>
      <c r="F8" s="119"/>
      <c r="G8" s="121"/>
    </row>
    <row r="9" spans="1:7" ht="12.75">
      <c r="A9" s="268" t="s">
        <v>278</v>
      </c>
      <c r="B9" s="119"/>
      <c r="C9" s="119"/>
      <c r="D9" s="119"/>
      <c r="E9" s="119"/>
      <c r="F9" s="119"/>
      <c r="G9" s="121"/>
    </row>
    <row r="10" spans="1:7" ht="12.75">
      <c r="A10" s="146" t="s">
        <v>56</v>
      </c>
      <c r="B10" s="147">
        <f aca="true" t="shared" si="0" ref="B10:G10">SUM(B11:B23)</f>
        <v>872.659</v>
      </c>
      <c r="C10" s="147">
        <f t="shared" si="0"/>
        <v>1898.7549999999999</v>
      </c>
      <c r="D10" s="147">
        <f t="shared" si="0"/>
        <v>2661.7849999999994</v>
      </c>
      <c r="E10" s="147">
        <f t="shared" si="0"/>
        <v>275579.064</v>
      </c>
      <c r="F10" s="147">
        <f t="shared" si="0"/>
        <v>259861.526</v>
      </c>
      <c r="G10" s="148">
        <f t="shared" si="0"/>
        <v>352692.964</v>
      </c>
    </row>
    <row r="11" spans="1:7" ht="12.75">
      <c r="A11" s="150" t="s">
        <v>57</v>
      </c>
      <c r="B11" s="119">
        <v>418.26</v>
      </c>
      <c r="C11" s="119">
        <v>539.129</v>
      </c>
      <c r="D11" s="88">
        <v>883.475</v>
      </c>
      <c r="E11" s="119">
        <v>72803.74</v>
      </c>
      <c r="F11" s="119">
        <v>52895.994</v>
      </c>
      <c r="G11" s="90">
        <v>94579.281</v>
      </c>
    </row>
    <row r="12" spans="1:7" ht="12.75">
      <c r="A12" s="150" t="s">
        <v>58</v>
      </c>
      <c r="B12" s="151" t="s">
        <v>42</v>
      </c>
      <c r="C12" s="151" t="s">
        <v>42</v>
      </c>
      <c r="D12" s="151" t="s">
        <v>42</v>
      </c>
      <c r="E12" s="119">
        <v>2236.4</v>
      </c>
      <c r="F12" s="119">
        <v>1736.982</v>
      </c>
      <c r="G12" s="90">
        <v>2486.549</v>
      </c>
    </row>
    <row r="13" spans="1:7" ht="12.75">
      <c r="A13" s="150" t="s">
        <v>59</v>
      </c>
      <c r="B13" s="119" t="s">
        <v>42</v>
      </c>
      <c r="C13" s="119" t="s">
        <v>42</v>
      </c>
      <c r="D13" s="88">
        <v>55.632</v>
      </c>
      <c r="E13" s="119">
        <v>12607.856</v>
      </c>
      <c r="F13" s="119">
        <v>11667.199</v>
      </c>
      <c r="G13" s="121">
        <v>17160.464</v>
      </c>
    </row>
    <row r="14" spans="1:7" ht="12.75">
      <c r="A14" s="150" t="s">
        <v>60</v>
      </c>
      <c r="B14" s="151" t="s">
        <v>42</v>
      </c>
      <c r="C14" s="151" t="s">
        <v>42</v>
      </c>
      <c r="D14" s="151" t="s">
        <v>42</v>
      </c>
      <c r="E14" s="119">
        <v>1741.89</v>
      </c>
      <c r="F14" s="119">
        <v>2152.975</v>
      </c>
      <c r="G14" s="90">
        <v>3972.384</v>
      </c>
    </row>
    <row r="15" spans="1:7" ht="12.75">
      <c r="A15" s="150" t="s">
        <v>61</v>
      </c>
      <c r="B15" s="151" t="s">
        <v>42</v>
      </c>
      <c r="C15" s="151" t="s">
        <v>42</v>
      </c>
      <c r="D15" s="151" t="s">
        <v>42</v>
      </c>
      <c r="E15" s="119">
        <v>950.845</v>
      </c>
      <c r="F15" s="119">
        <v>698.985</v>
      </c>
      <c r="G15" s="90">
        <v>3247.059</v>
      </c>
    </row>
    <row r="16" spans="1:7" ht="12.75">
      <c r="A16" s="150" t="s">
        <v>62</v>
      </c>
      <c r="B16" s="119">
        <v>205.168</v>
      </c>
      <c r="C16" s="119">
        <v>644.304</v>
      </c>
      <c r="D16" s="88">
        <v>645.004</v>
      </c>
      <c r="E16" s="119">
        <v>60443.366</v>
      </c>
      <c r="F16" s="119">
        <v>68135.195</v>
      </c>
      <c r="G16" s="90">
        <v>71981.457</v>
      </c>
    </row>
    <row r="17" spans="1:7" ht="12.75">
      <c r="A17" s="150" t="s">
        <v>63</v>
      </c>
      <c r="B17" s="119" t="s">
        <v>42</v>
      </c>
      <c r="C17" s="151" t="s">
        <v>42</v>
      </c>
      <c r="D17" s="151" t="s">
        <v>42</v>
      </c>
      <c r="E17" s="119">
        <v>179.025</v>
      </c>
      <c r="F17" s="119">
        <v>192.209</v>
      </c>
      <c r="G17" s="90">
        <v>249.799</v>
      </c>
    </row>
    <row r="18" spans="1:7" ht="12.75">
      <c r="A18" s="150" t="s">
        <v>64</v>
      </c>
      <c r="B18" s="151" t="s">
        <v>42</v>
      </c>
      <c r="C18" s="151" t="s">
        <v>42</v>
      </c>
      <c r="D18" s="151" t="s">
        <v>42</v>
      </c>
      <c r="E18" s="119">
        <v>158.226</v>
      </c>
      <c r="F18" s="119">
        <v>207.797</v>
      </c>
      <c r="G18" s="90">
        <v>213.582</v>
      </c>
    </row>
    <row r="19" spans="1:7" ht="12.75">
      <c r="A19" s="150" t="s">
        <v>65</v>
      </c>
      <c r="B19" s="119">
        <v>104.447</v>
      </c>
      <c r="C19" s="119">
        <v>156.762</v>
      </c>
      <c r="D19" s="88">
        <v>485.486</v>
      </c>
      <c r="E19" s="119">
        <v>42647.458</v>
      </c>
      <c r="F19" s="119">
        <v>37169.657</v>
      </c>
      <c r="G19" s="90">
        <v>53160.629</v>
      </c>
    </row>
    <row r="20" spans="1:7" ht="12.75">
      <c r="A20" s="150" t="s">
        <v>66</v>
      </c>
      <c r="B20" s="119">
        <v>121.291</v>
      </c>
      <c r="C20" s="119">
        <v>60.049</v>
      </c>
      <c r="D20" s="88">
        <v>60.68</v>
      </c>
      <c r="E20" s="119">
        <v>13269.897</v>
      </c>
      <c r="F20" s="119">
        <v>12736.661</v>
      </c>
      <c r="G20" s="90">
        <v>26208.367</v>
      </c>
    </row>
    <row r="21" spans="1:7" ht="12.75">
      <c r="A21" s="150" t="s">
        <v>67</v>
      </c>
      <c r="B21" s="119">
        <v>22.783</v>
      </c>
      <c r="C21" s="119">
        <v>498.511</v>
      </c>
      <c r="D21" s="88">
        <v>524.151</v>
      </c>
      <c r="E21" s="119">
        <v>36772.544</v>
      </c>
      <c r="F21" s="119">
        <v>44164.097</v>
      </c>
      <c r="G21" s="90">
        <v>38248.252</v>
      </c>
    </row>
    <row r="22" spans="1:7" ht="12.75">
      <c r="A22" s="150" t="s">
        <v>68</v>
      </c>
      <c r="B22" s="119">
        <v>0.71</v>
      </c>
      <c r="C22" s="151" t="s">
        <v>42</v>
      </c>
      <c r="D22" s="88">
        <v>7.357</v>
      </c>
      <c r="E22" s="119">
        <v>30343.677</v>
      </c>
      <c r="F22" s="119">
        <v>27290.259</v>
      </c>
      <c r="G22" s="90">
        <v>38951.898</v>
      </c>
    </row>
    <row r="23" spans="1:7" ht="12.75">
      <c r="A23" s="150" t="s">
        <v>69</v>
      </c>
      <c r="B23" s="151" t="s">
        <v>42</v>
      </c>
      <c r="C23" s="151" t="s">
        <v>42</v>
      </c>
      <c r="D23" s="151" t="s">
        <v>42</v>
      </c>
      <c r="E23" s="119">
        <v>1424.14</v>
      </c>
      <c r="F23" s="119">
        <v>813.516</v>
      </c>
      <c r="G23" s="90">
        <v>2233.243</v>
      </c>
    </row>
    <row r="24" spans="1:7" ht="12.75">
      <c r="A24" s="149"/>
      <c r="B24" s="119"/>
      <c r="C24" s="119"/>
      <c r="D24" s="119"/>
      <c r="E24" s="119"/>
      <c r="F24" s="119"/>
      <c r="G24" s="121"/>
    </row>
    <row r="25" spans="1:7" ht="12.75">
      <c r="A25" s="146" t="s">
        <v>70</v>
      </c>
      <c r="B25" s="151"/>
      <c r="C25" s="119"/>
      <c r="D25" s="119"/>
      <c r="E25" s="119"/>
      <c r="F25" s="119"/>
      <c r="G25" s="121"/>
    </row>
    <row r="26" spans="1:7" ht="12.75">
      <c r="A26" s="150" t="s">
        <v>71</v>
      </c>
      <c r="B26" s="151" t="s">
        <v>42</v>
      </c>
      <c r="C26" s="151" t="s">
        <v>42</v>
      </c>
      <c r="D26" s="151" t="s">
        <v>42</v>
      </c>
      <c r="E26" s="119">
        <v>1.683</v>
      </c>
      <c r="F26" s="151" t="s">
        <v>42</v>
      </c>
      <c r="G26" s="157" t="s">
        <v>42</v>
      </c>
    </row>
    <row r="27" spans="1:7" ht="12.75">
      <c r="A27" s="150" t="s">
        <v>72</v>
      </c>
      <c r="B27" s="151" t="s">
        <v>42</v>
      </c>
      <c r="C27" s="151" t="s">
        <v>42</v>
      </c>
      <c r="D27" s="151" t="s">
        <v>42</v>
      </c>
      <c r="E27" s="119">
        <v>73.152</v>
      </c>
      <c r="F27" s="119">
        <v>172.486</v>
      </c>
      <c r="G27" s="90">
        <v>452.831</v>
      </c>
    </row>
    <row r="28" spans="1:7" ht="12.75">
      <c r="A28" s="150" t="s">
        <v>73</v>
      </c>
      <c r="B28" s="151" t="s">
        <v>42</v>
      </c>
      <c r="C28" s="119" t="s">
        <v>42</v>
      </c>
      <c r="D28" s="119" t="s">
        <v>42</v>
      </c>
      <c r="E28" s="119">
        <v>113.63</v>
      </c>
      <c r="F28" s="119">
        <v>164.906</v>
      </c>
      <c r="G28" s="90">
        <v>306.25</v>
      </c>
    </row>
    <row r="29" spans="1:7" ht="12.75">
      <c r="A29" s="150" t="s">
        <v>74</v>
      </c>
      <c r="B29" s="151" t="s">
        <v>42</v>
      </c>
      <c r="C29" s="151" t="s">
        <v>42</v>
      </c>
      <c r="D29" s="151" t="s">
        <v>42</v>
      </c>
      <c r="E29" s="119">
        <v>312.663</v>
      </c>
      <c r="F29" s="119">
        <v>494.691</v>
      </c>
      <c r="G29" s="90">
        <v>708.072</v>
      </c>
    </row>
    <row r="30" spans="1:7" ht="12.75">
      <c r="A30" s="150" t="s">
        <v>75</v>
      </c>
      <c r="B30" s="151" t="s">
        <v>42</v>
      </c>
      <c r="C30" s="151" t="s">
        <v>42</v>
      </c>
      <c r="D30" s="151" t="s">
        <v>42</v>
      </c>
      <c r="E30" s="119">
        <v>211.954</v>
      </c>
      <c r="F30" s="119">
        <v>215.898</v>
      </c>
      <c r="G30" s="90">
        <v>645.541</v>
      </c>
    </row>
    <row r="31" spans="1:7" ht="12.75">
      <c r="A31" s="150" t="s">
        <v>76</v>
      </c>
      <c r="B31" s="151" t="s">
        <v>42</v>
      </c>
      <c r="C31" s="151" t="s">
        <v>42</v>
      </c>
      <c r="D31" s="151" t="s">
        <v>42</v>
      </c>
      <c r="E31" s="119">
        <v>932.283</v>
      </c>
      <c r="F31" s="119">
        <v>525.456</v>
      </c>
      <c r="G31" s="90">
        <v>2056.927</v>
      </c>
    </row>
    <row r="32" spans="1:7" ht="12.75">
      <c r="A32" s="150" t="s">
        <v>77</v>
      </c>
      <c r="B32" s="151" t="s">
        <v>42</v>
      </c>
      <c r="C32" s="151" t="s">
        <v>42</v>
      </c>
      <c r="D32" s="151" t="s">
        <v>42</v>
      </c>
      <c r="E32" s="119">
        <v>482.587</v>
      </c>
      <c r="F32" s="119">
        <v>238.785</v>
      </c>
      <c r="G32" s="90">
        <v>471.43</v>
      </c>
    </row>
    <row r="33" spans="1:7" ht="12.75">
      <c r="A33" s="150" t="s">
        <v>78</v>
      </c>
      <c r="B33" s="151" t="s">
        <v>42</v>
      </c>
      <c r="C33" s="151" t="s">
        <v>42</v>
      </c>
      <c r="D33" s="151" t="s">
        <v>42</v>
      </c>
      <c r="E33" s="119">
        <v>6025.667</v>
      </c>
      <c r="F33" s="119">
        <v>4858.824</v>
      </c>
      <c r="G33" s="90">
        <v>11866.994</v>
      </c>
    </row>
    <row r="34" spans="1:7" ht="12.75">
      <c r="A34" s="150" t="s">
        <v>79</v>
      </c>
      <c r="B34" s="151" t="s">
        <v>42</v>
      </c>
      <c r="C34" s="151" t="s">
        <v>42</v>
      </c>
      <c r="D34" s="151" t="s">
        <v>42</v>
      </c>
      <c r="E34" s="119">
        <v>1633.322</v>
      </c>
      <c r="F34" s="119">
        <v>1305.803</v>
      </c>
      <c r="G34" s="90">
        <v>4133.669</v>
      </c>
    </row>
    <row r="35" spans="1:7" ht="12.75">
      <c r="A35" s="149" t="s">
        <v>80</v>
      </c>
      <c r="B35" s="151" t="s">
        <v>42</v>
      </c>
      <c r="C35" s="151" t="s">
        <v>42</v>
      </c>
      <c r="D35" s="151" t="s">
        <v>42</v>
      </c>
      <c r="E35" s="151">
        <v>2.76</v>
      </c>
      <c r="F35" s="151" t="s">
        <v>42</v>
      </c>
      <c r="G35" s="90">
        <v>26.221</v>
      </c>
    </row>
    <row r="36" spans="1:7" ht="12.75">
      <c r="A36" s="149" t="s">
        <v>81</v>
      </c>
      <c r="B36" s="119"/>
      <c r="C36" s="119"/>
      <c r="D36" s="119"/>
      <c r="E36" s="119"/>
      <c r="F36" s="119"/>
      <c r="G36" s="121"/>
    </row>
    <row r="37" spans="1:7" ht="12.75">
      <c r="A37" s="268" t="s">
        <v>279</v>
      </c>
      <c r="B37" s="119"/>
      <c r="C37" s="119"/>
      <c r="D37" s="119"/>
      <c r="E37" s="119"/>
      <c r="F37" s="119"/>
      <c r="G37" s="121"/>
    </row>
    <row r="38" spans="1:7" ht="12.75">
      <c r="A38" s="150" t="s">
        <v>82</v>
      </c>
      <c r="B38" s="119">
        <v>50.429</v>
      </c>
      <c r="C38" s="119">
        <v>396.838</v>
      </c>
      <c r="D38" s="88">
        <v>679.448</v>
      </c>
      <c r="E38" s="151">
        <v>1098.052</v>
      </c>
      <c r="F38" s="119">
        <v>505.219</v>
      </c>
      <c r="G38" s="90">
        <v>0.649</v>
      </c>
    </row>
    <row r="39" spans="1:7" ht="12.75">
      <c r="A39" s="150" t="s">
        <v>84</v>
      </c>
      <c r="B39" s="151">
        <v>0.847</v>
      </c>
      <c r="C39" s="151">
        <v>1.73</v>
      </c>
      <c r="D39" s="151" t="s">
        <v>42</v>
      </c>
      <c r="E39" s="119">
        <v>2773.806</v>
      </c>
      <c r="F39" s="119">
        <v>1916.309</v>
      </c>
      <c r="G39" s="90">
        <v>2040.785</v>
      </c>
    </row>
    <row r="40" spans="1:7" ht="12.75">
      <c r="A40" s="150" t="s">
        <v>86</v>
      </c>
      <c r="B40" s="151">
        <v>5.04</v>
      </c>
      <c r="C40" s="151" t="s">
        <v>42</v>
      </c>
      <c r="D40" s="151" t="s">
        <v>42</v>
      </c>
      <c r="E40" s="151">
        <v>1.92</v>
      </c>
      <c r="F40" s="151" t="s">
        <v>42</v>
      </c>
      <c r="G40" s="90">
        <v>6.828</v>
      </c>
    </row>
    <row r="41" spans="1:7" ht="12.75">
      <c r="A41" s="150" t="s">
        <v>87</v>
      </c>
      <c r="B41" s="151" t="s">
        <v>42</v>
      </c>
      <c r="C41" s="151" t="s">
        <v>42</v>
      </c>
      <c r="D41" s="151" t="s">
        <v>42</v>
      </c>
      <c r="E41" s="119">
        <v>1537.225</v>
      </c>
      <c r="F41" s="119">
        <v>2158.54</v>
      </c>
      <c r="G41" s="90">
        <v>3563.894</v>
      </c>
    </row>
    <row r="42" spans="1:7" ht="12.75">
      <c r="A42" s="150" t="s">
        <v>88</v>
      </c>
      <c r="B42" s="151">
        <v>4.816</v>
      </c>
      <c r="C42" s="151" t="s">
        <v>42</v>
      </c>
      <c r="D42" s="151" t="s">
        <v>42</v>
      </c>
      <c r="E42" s="119" t="s">
        <v>42</v>
      </c>
      <c r="F42" s="119" t="s">
        <v>42</v>
      </c>
      <c r="G42" s="121" t="s">
        <v>42</v>
      </c>
    </row>
    <row r="43" spans="1:7" ht="13.5" thickBot="1">
      <c r="A43" s="152" t="s">
        <v>89</v>
      </c>
      <c r="B43" s="161" t="s">
        <v>42</v>
      </c>
      <c r="C43" s="161" t="s">
        <v>42</v>
      </c>
      <c r="D43" s="161" t="s">
        <v>42</v>
      </c>
      <c r="E43" s="125">
        <v>2455.773</v>
      </c>
      <c r="F43" s="125">
        <v>1613.153</v>
      </c>
      <c r="G43" s="94">
        <v>755.346</v>
      </c>
    </row>
    <row r="44" ht="12.75">
      <c r="A44" s="83" t="s">
        <v>90</v>
      </c>
    </row>
    <row r="45" ht="12.75">
      <c r="A45" s="83" t="s">
        <v>81</v>
      </c>
    </row>
    <row r="46" ht="12.75">
      <c r="A46" s="83" t="s">
        <v>81</v>
      </c>
    </row>
    <row r="47" ht="12.75">
      <c r="A47" s="83" t="s">
        <v>81</v>
      </c>
    </row>
    <row r="48" ht="12.75">
      <c r="A48" s="83" t="s">
        <v>81</v>
      </c>
    </row>
    <row r="49" ht="12.75">
      <c r="A49" s="83" t="s">
        <v>81</v>
      </c>
    </row>
    <row r="50" ht="12.75">
      <c r="A50" s="83" t="s">
        <v>81</v>
      </c>
    </row>
    <row r="51" ht="12.75">
      <c r="A51" s="83" t="s">
        <v>81</v>
      </c>
    </row>
    <row r="52" ht="12.75">
      <c r="A52" s="83" t="s">
        <v>81</v>
      </c>
    </row>
    <row r="53" ht="12.75">
      <c r="A53" s="83" t="s">
        <v>81</v>
      </c>
    </row>
    <row r="54" ht="12.75">
      <c r="A54" s="83" t="s">
        <v>81</v>
      </c>
    </row>
    <row r="55" ht="12.75">
      <c r="A55" s="83" t="s">
        <v>81</v>
      </c>
    </row>
    <row r="56" ht="12.75">
      <c r="A56" s="83" t="s">
        <v>81</v>
      </c>
    </row>
    <row r="57" ht="12.75">
      <c r="A57" s="83" t="s">
        <v>81</v>
      </c>
    </row>
    <row r="58" ht="12.75">
      <c r="A58" s="83" t="s">
        <v>81</v>
      </c>
    </row>
    <row r="59" ht="12.75">
      <c r="A59" s="83" t="s">
        <v>81</v>
      </c>
    </row>
    <row r="60" ht="12.75">
      <c r="A60" s="83" t="s">
        <v>81</v>
      </c>
    </row>
    <row r="61" ht="12.75">
      <c r="A61" s="83" t="s">
        <v>81</v>
      </c>
    </row>
    <row r="62" ht="12.75">
      <c r="A62" s="83" t="s">
        <v>81</v>
      </c>
    </row>
    <row r="63" ht="12.75">
      <c r="A63" s="83" t="s">
        <v>81</v>
      </c>
    </row>
    <row r="64" ht="12.75">
      <c r="A64" s="83" t="s">
        <v>81</v>
      </c>
    </row>
    <row r="65" ht="12.75">
      <c r="A65" s="83" t="s">
        <v>81</v>
      </c>
    </row>
    <row r="66" ht="12.75">
      <c r="A66" s="83" t="s">
        <v>81</v>
      </c>
    </row>
    <row r="67" ht="12.75">
      <c r="A67" s="83" t="s">
        <v>81</v>
      </c>
    </row>
    <row r="68" ht="12.75">
      <c r="A68" s="83" t="s">
        <v>81</v>
      </c>
    </row>
    <row r="69" ht="12.75">
      <c r="A69" s="83" t="s">
        <v>81</v>
      </c>
    </row>
    <row r="70" ht="12.75">
      <c r="A70" s="83" t="s">
        <v>81</v>
      </c>
    </row>
    <row r="71" ht="12.75">
      <c r="A71" s="83" t="s">
        <v>81</v>
      </c>
    </row>
    <row r="72" ht="12.75">
      <c r="A72" s="83" t="s">
        <v>81</v>
      </c>
    </row>
    <row r="73" ht="12.75">
      <c r="A73" s="83" t="s">
        <v>81</v>
      </c>
    </row>
    <row r="74" ht="12.75">
      <c r="A74" s="83" t="s">
        <v>81</v>
      </c>
    </row>
    <row r="75" ht="12.75">
      <c r="A75" s="83" t="s">
        <v>81</v>
      </c>
    </row>
    <row r="76" ht="12.75">
      <c r="A76" s="83" t="s">
        <v>81</v>
      </c>
    </row>
    <row r="77" ht="12.75">
      <c r="A77" s="83" t="s">
        <v>81</v>
      </c>
    </row>
    <row r="78" ht="12.75">
      <c r="A78" s="83" t="s">
        <v>81</v>
      </c>
    </row>
    <row r="79" ht="12.75">
      <c r="A79" s="83" t="s">
        <v>81</v>
      </c>
    </row>
    <row r="80" ht="12.75">
      <c r="A80" s="83" t="s">
        <v>81</v>
      </c>
    </row>
  </sheetData>
  <mergeCells count="5">
    <mergeCell ref="A1:G1"/>
    <mergeCell ref="E5:G5"/>
    <mergeCell ref="B5:D5"/>
    <mergeCell ref="A5:A6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40171">
    <pageSetUpPr fitToPage="1"/>
  </sheetPr>
  <dimension ref="A1:S89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100" customWidth="1"/>
    <col min="2" max="16384" width="11.421875" style="100" customWidth="1"/>
  </cols>
  <sheetData>
    <row r="1" spans="1:11" s="164" customFormat="1" ht="18">
      <c r="A1" s="290" t="s">
        <v>306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3" spans="1:11" s="166" customFormat="1" ht="15">
      <c r="A3" s="209" t="s">
        <v>296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s="166" customFormat="1" ht="15">
      <c r="A4" s="209"/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ht="12.75">
      <c r="A5" s="282"/>
      <c r="B5" s="296" t="s">
        <v>163</v>
      </c>
      <c r="C5" s="310"/>
      <c r="D5" s="310"/>
      <c r="E5" s="310"/>
      <c r="F5" s="310"/>
      <c r="G5" s="307" t="s">
        <v>164</v>
      </c>
      <c r="H5" s="284"/>
      <c r="I5" s="163" t="s">
        <v>3</v>
      </c>
      <c r="J5" s="285"/>
      <c r="K5" s="41"/>
    </row>
    <row r="6" spans="1:11" ht="12.75">
      <c r="A6" s="40" t="s">
        <v>165</v>
      </c>
      <c r="B6" s="294" t="s">
        <v>40</v>
      </c>
      <c r="C6" s="311"/>
      <c r="D6" s="311"/>
      <c r="E6" s="311"/>
      <c r="F6" s="295"/>
      <c r="G6" s="308"/>
      <c r="H6" s="296" t="s">
        <v>166</v>
      </c>
      <c r="I6" s="297"/>
      <c r="J6" s="41" t="s">
        <v>2</v>
      </c>
      <c r="K6" s="9" t="s">
        <v>10</v>
      </c>
    </row>
    <row r="7" spans="1:11" ht="12.75">
      <c r="A7" s="40" t="s">
        <v>167</v>
      </c>
      <c r="B7" s="211"/>
      <c r="C7" s="163" t="s">
        <v>14</v>
      </c>
      <c r="D7" s="212"/>
      <c r="E7" s="291" t="s">
        <v>15</v>
      </c>
      <c r="F7" s="293"/>
      <c r="G7" s="308"/>
      <c r="H7" s="294" t="s">
        <v>168</v>
      </c>
      <c r="I7" s="295"/>
      <c r="J7" s="9" t="s">
        <v>8</v>
      </c>
      <c r="K7" s="9" t="s">
        <v>13</v>
      </c>
    </row>
    <row r="8" spans="1:17" ht="13.5" thickBot="1">
      <c r="A8" s="213"/>
      <c r="B8" s="214" t="s">
        <v>97</v>
      </c>
      <c r="C8" s="214" t="s">
        <v>98</v>
      </c>
      <c r="D8" s="214" t="s">
        <v>14</v>
      </c>
      <c r="E8" s="214" t="s">
        <v>97</v>
      </c>
      <c r="F8" s="214" t="s">
        <v>98</v>
      </c>
      <c r="G8" s="309"/>
      <c r="H8" s="214" t="s">
        <v>97</v>
      </c>
      <c r="I8" s="214" t="s">
        <v>98</v>
      </c>
      <c r="J8" s="171" t="s">
        <v>143</v>
      </c>
      <c r="K8" s="171"/>
      <c r="P8" s="215"/>
      <c r="Q8" s="215"/>
    </row>
    <row r="9" spans="1:18" ht="12.75">
      <c r="A9" s="167" t="s">
        <v>169</v>
      </c>
      <c r="B9" s="216">
        <v>70</v>
      </c>
      <c r="C9" s="216">
        <v>12</v>
      </c>
      <c r="D9" s="217">
        <v>82</v>
      </c>
      <c r="E9" s="216">
        <v>70</v>
      </c>
      <c r="F9" s="216">
        <v>9</v>
      </c>
      <c r="G9" s="216">
        <v>150000</v>
      </c>
      <c r="H9" s="216">
        <v>7500</v>
      </c>
      <c r="I9" s="216">
        <v>8500</v>
      </c>
      <c r="J9" s="216">
        <v>18</v>
      </c>
      <c r="K9" s="288">
        <v>3302</v>
      </c>
      <c r="L9" s="218"/>
      <c r="M9" s="218"/>
      <c r="N9" s="218"/>
      <c r="R9" s="179"/>
    </row>
    <row r="10" spans="1:18" ht="12.75">
      <c r="A10" s="6" t="s">
        <v>170</v>
      </c>
      <c r="B10" s="219">
        <v>37</v>
      </c>
      <c r="C10" s="219" t="s">
        <v>42</v>
      </c>
      <c r="D10" s="219">
        <v>37</v>
      </c>
      <c r="E10" s="219">
        <v>37</v>
      </c>
      <c r="F10" s="219" t="s">
        <v>42</v>
      </c>
      <c r="G10" s="219">
        <v>34467</v>
      </c>
      <c r="H10" s="219">
        <v>8000</v>
      </c>
      <c r="I10" s="219" t="s">
        <v>42</v>
      </c>
      <c r="J10" s="219">
        <v>20</v>
      </c>
      <c r="K10" s="289">
        <v>985</v>
      </c>
      <c r="L10" s="218"/>
      <c r="M10" s="218"/>
      <c r="N10" s="218"/>
      <c r="R10" s="179"/>
    </row>
    <row r="11" spans="1:18" ht="12.75">
      <c r="A11" s="6" t="s">
        <v>171</v>
      </c>
      <c r="B11" s="184">
        <v>27</v>
      </c>
      <c r="C11" s="219" t="s">
        <v>42</v>
      </c>
      <c r="D11" s="219">
        <v>27</v>
      </c>
      <c r="E11" s="184">
        <v>27</v>
      </c>
      <c r="F11" s="219" t="s">
        <v>42</v>
      </c>
      <c r="G11" s="219">
        <v>88592</v>
      </c>
      <c r="H11" s="184">
        <v>8000</v>
      </c>
      <c r="I11" s="219" t="s">
        <v>42</v>
      </c>
      <c r="J11" s="219">
        <v>20</v>
      </c>
      <c r="K11" s="289">
        <v>1988</v>
      </c>
      <c r="L11" s="218"/>
      <c r="M11" s="218"/>
      <c r="N11" s="218"/>
      <c r="R11" s="179"/>
    </row>
    <row r="12" spans="1:18" ht="12.75">
      <c r="A12" s="6" t="s">
        <v>172</v>
      </c>
      <c r="B12" s="219">
        <v>42</v>
      </c>
      <c r="C12" s="219" t="s">
        <v>42</v>
      </c>
      <c r="D12" s="219">
        <v>42</v>
      </c>
      <c r="E12" s="219">
        <v>42</v>
      </c>
      <c r="F12" s="219" t="s">
        <v>42</v>
      </c>
      <c r="G12" s="219">
        <v>101945</v>
      </c>
      <c r="H12" s="219">
        <v>8000</v>
      </c>
      <c r="I12" s="219" t="s">
        <v>42</v>
      </c>
      <c r="J12" s="219">
        <v>20</v>
      </c>
      <c r="K12" s="289">
        <v>2375</v>
      </c>
      <c r="L12" s="218"/>
      <c r="M12" s="218"/>
      <c r="N12" s="218"/>
      <c r="R12" s="179"/>
    </row>
    <row r="13" spans="1:18" ht="12.75">
      <c r="A13" s="220" t="s">
        <v>173</v>
      </c>
      <c r="B13" s="221">
        <f>SUM(B9:B12)</f>
        <v>176</v>
      </c>
      <c r="C13" s="221">
        <f>SUM(C9:C12)</f>
        <v>12</v>
      </c>
      <c r="D13" s="222">
        <f>SUM(B13:C13)</f>
        <v>188</v>
      </c>
      <c r="E13" s="221">
        <f>SUM(E9:E12)</f>
        <v>176</v>
      </c>
      <c r="F13" s="221">
        <f>SUM(F9:F12)</f>
        <v>9</v>
      </c>
      <c r="G13" s="221">
        <f>SUM(G9:G12)</f>
        <v>375004</v>
      </c>
      <c r="H13" s="222">
        <f>((H9*E9)+(H10*E10)+(H11*E11)+(H12*E12))/E13</f>
        <v>7801.136363636364</v>
      </c>
      <c r="I13" s="222">
        <f>I9</f>
        <v>8500</v>
      </c>
      <c r="J13" s="222">
        <f>((J9*G9)+(J10*G10)+(J11*G11)+(J12*G12))/G13</f>
        <v>19.20000853324231</v>
      </c>
      <c r="K13" s="221">
        <f>SUM(K9:K12)</f>
        <v>8650</v>
      </c>
      <c r="L13" s="218"/>
      <c r="M13" s="218"/>
      <c r="N13" s="218"/>
      <c r="R13" s="179"/>
    </row>
    <row r="14" spans="1:18" ht="12.75">
      <c r="A14" s="220"/>
      <c r="B14" s="221"/>
      <c r="C14" s="221"/>
      <c r="D14" s="221"/>
      <c r="E14" s="221"/>
      <c r="F14" s="221"/>
      <c r="G14" s="221"/>
      <c r="H14" s="222"/>
      <c r="I14" s="222"/>
      <c r="J14" s="222"/>
      <c r="K14" s="221"/>
      <c r="L14" s="218"/>
      <c r="M14" s="218"/>
      <c r="N14" s="218"/>
      <c r="R14" s="179"/>
    </row>
    <row r="15" spans="1:18" ht="12.75">
      <c r="A15" s="220" t="s">
        <v>174</v>
      </c>
      <c r="B15" s="222" t="s">
        <v>42</v>
      </c>
      <c r="C15" s="221" t="s">
        <v>42</v>
      </c>
      <c r="D15" s="222" t="s">
        <v>42</v>
      </c>
      <c r="E15" s="221" t="s">
        <v>42</v>
      </c>
      <c r="F15" s="221" t="s">
        <v>42</v>
      </c>
      <c r="G15" s="222">
        <v>43000</v>
      </c>
      <c r="H15" s="221" t="s">
        <v>42</v>
      </c>
      <c r="I15" s="221" t="s">
        <v>42</v>
      </c>
      <c r="J15" s="222">
        <v>6</v>
      </c>
      <c r="K15" s="222">
        <v>258</v>
      </c>
      <c r="L15" s="218"/>
      <c r="M15" s="218"/>
      <c r="N15" s="218"/>
      <c r="R15" s="179"/>
    </row>
    <row r="16" spans="1:18" ht="12.75">
      <c r="A16" s="220"/>
      <c r="B16" s="221"/>
      <c r="C16" s="221"/>
      <c r="D16" s="221"/>
      <c r="E16" s="221"/>
      <c r="F16" s="221"/>
      <c r="G16" s="221"/>
      <c r="H16" s="222"/>
      <c r="I16" s="222"/>
      <c r="J16" s="222"/>
      <c r="K16" s="221"/>
      <c r="L16" s="218"/>
      <c r="M16" s="218"/>
      <c r="N16" s="218"/>
      <c r="R16" s="179"/>
    </row>
    <row r="17" spans="1:18" ht="12.75">
      <c r="A17" s="220" t="s">
        <v>175</v>
      </c>
      <c r="B17" s="222">
        <v>1</v>
      </c>
      <c r="C17" s="222" t="s">
        <v>42</v>
      </c>
      <c r="D17" s="222">
        <v>1</v>
      </c>
      <c r="E17" s="222">
        <v>1</v>
      </c>
      <c r="F17" s="222" t="s">
        <v>42</v>
      </c>
      <c r="G17" s="222">
        <v>4745</v>
      </c>
      <c r="H17" s="222">
        <v>3500</v>
      </c>
      <c r="I17" s="222" t="s">
        <v>42</v>
      </c>
      <c r="J17" s="222">
        <v>6</v>
      </c>
      <c r="K17" s="222">
        <v>32</v>
      </c>
      <c r="L17" s="218"/>
      <c r="M17" s="218"/>
      <c r="N17" s="218"/>
      <c r="R17" s="179"/>
    </row>
    <row r="18" spans="1:18" ht="12.75">
      <c r="A18" s="6"/>
      <c r="B18" s="174"/>
      <c r="C18" s="174"/>
      <c r="D18" s="174"/>
      <c r="E18" s="174"/>
      <c r="F18" s="174"/>
      <c r="G18" s="174"/>
      <c r="H18" s="219"/>
      <c r="I18" s="219"/>
      <c r="J18" s="219"/>
      <c r="K18" s="174"/>
      <c r="L18" s="218"/>
      <c r="M18" s="218"/>
      <c r="N18" s="218"/>
      <c r="R18" s="179"/>
    </row>
    <row r="19" spans="1:18" ht="12.75">
      <c r="A19" s="6" t="s">
        <v>176</v>
      </c>
      <c r="B19" s="219">
        <v>1</v>
      </c>
      <c r="C19" s="219" t="s">
        <v>42</v>
      </c>
      <c r="D19" s="219">
        <v>1</v>
      </c>
      <c r="E19" s="219">
        <v>1</v>
      </c>
      <c r="F19" s="219" t="s">
        <v>42</v>
      </c>
      <c r="G19" s="219">
        <v>2124</v>
      </c>
      <c r="H19" s="219">
        <v>3500</v>
      </c>
      <c r="I19" s="219" t="s">
        <v>42</v>
      </c>
      <c r="J19" s="219">
        <v>10</v>
      </c>
      <c r="K19" s="219">
        <v>25</v>
      </c>
      <c r="L19" s="218"/>
      <c r="M19" s="218"/>
      <c r="N19" s="218"/>
      <c r="R19" s="179"/>
    </row>
    <row r="20" spans="1:18" ht="12.75">
      <c r="A20" s="6" t="s">
        <v>177</v>
      </c>
      <c r="B20" s="219" t="s">
        <v>42</v>
      </c>
      <c r="C20" s="174" t="s">
        <v>42</v>
      </c>
      <c r="D20" s="219" t="s">
        <v>42</v>
      </c>
      <c r="E20" s="219" t="s">
        <v>42</v>
      </c>
      <c r="F20" s="174" t="s">
        <v>42</v>
      </c>
      <c r="G20" s="219">
        <v>6000</v>
      </c>
      <c r="H20" s="219" t="s">
        <v>42</v>
      </c>
      <c r="I20" s="174" t="s">
        <v>42</v>
      </c>
      <c r="J20" s="219">
        <v>9</v>
      </c>
      <c r="K20" s="219">
        <v>54</v>
      </c>
      <c r="L20" s="218"/>
      <c r="M20" s="218"/>
      <c r="N20" s="218"/>
      <c r="R20" s="179"/>
    </row>
    <row r="21" spans="1:18" ht="12.75">
      <c r="A21" s="6" t="s">
        <v>178</v>
      </c>
      <c r="B21" s="219">
        <v>9</v>
      </c>
      <c r="C21" s="219" t="s">
        <v>42</v>
      </c>
      <c r="D21" s="219">
        <v>9</v>
      </c>
      <c r="E21" s="219">
        <v>9</v>
      </c>
      <c r="F21" s="219" t="s">
        <v>42</v>
      </c>
      <c r="G21" s="219">
        <v>4954</v>
      </c>
      <c r="H21" s="219">
        <v>2750</v>
      </c>
      <c r="I21" s="219" t="s">
        <v>42</v>
      </c>
      <c r="J21" s="219">
        <v>9</v>
      </c>
      <c r="K21" s="219">
        <v>69</v>
      </c>
      <c r="L21" s="218"/>
      <c r="M21" s="218"/>
      <c r="N21" s="218"/>
      <c r="R21" s="179"/>
    </row>
    <row r="22" spans="1:18" ht="12.75">
      <c r="A22" s="220" t="s">
        <v>274</v>
      </c>
      <c r="B22" s="221">
        <v>10</v>
      </c>
      <c r="C22" s="221" t="s">
        <v>42</v>
      </c>
      <c r="D22" s="221">
        <v>10</v>
      </c>
      <c r="E22" s="221">
        <v>10</v>
      </c>
      <c r="F22" s="221" t="s">
        <v>42</v>
      </c>
      <c r="G22" s="221">
        <v>13078</v>
      </c>
      <c r="H22" s="222">
        <v>2825</v>
      </c>
      <c r="I22" s="222" t="s">
        <v>42</v>
      </c>
      <c r="J22" s="222">
        <v>9</v>
      </c>
      <c r="K22" s="221">
        <v>148</v>
      </c>
      <c r="L22" s="218"/>
      <c r="M22" s="218"/>
      <c r="N22" s="218"/>
      <c r="R22" s="179"/>
    </row>
    <row r="23" spans="1:18" ht="12.75">
      <c r="A23" s="220"/>
      <c r="B23" s="221"/>
      <c r="C23" s="221"/>
      <c r="D23" s="221"/>
      <c r="E23" s="221"/>
      <c r="F23" s="221"/>
      <c r="G23" s="221"/>
      <c r="H23" s="222"/>
      <c r="I23" s="222"/>
      <c r="J23" s="222"/>
      <c r="K23" s="221"/>
      <c r="L23" s="218"/>
      <c r="M23" s="218"/>
      <c r="N23" s="218"/>
      <c r="R23" s="179"/>
    </row>
    <row r="24" spans="1:18" ht="12.75">
      <c r="A24" s="220" t="s">
        <v>179</v>
      </c>
      <c r="B24" s="222">
        <v>33</v>
      </c>
      <c r="C24" s="222">
        <v>1136</v>
      </c>
      <c r="D24" s="222">
        <v>1169</v>
      </c>
      <c r="E24" s="222">
        <v>33</v>
      </c>
      <c r="F24" s="222">
        <v>1132</v>
      </c>
      <c r="G24" s="222">
        <v>6655</v>
      </c>
      <c r="H24" s="222">
        <v>5415</v>
      </c>
      <c r="I24" s="222">
        <v>22837.689045936397</v>
      </c>
      <c r="J24" s="222">
        <v>15</v>
      </c>
      <c r="K24" s="222">
        <v>26130</v>
      </c>
      <c r="L24" s="218"/>
      <c r="M24" s="218"/>
      <c r="N24" s="218"/>
      <c r="R24" s="179"/>
    </row>
    <row r="25" spans="1:18" ht="12.75">
      <c r="A25" s="220"/>
      <c r="B25" s="221"/>
      <c r="C25" s="221"/>
      <c r="D25" s="221"/>
      <c r="E25" s="221"/>
      <c r="F25" s="221"/>
      <c r="G25" s="221"/>
      <c r="H25" s="222"/>
      <c r="I25" s="222"/>
      <c r="J25" s="222"/>
      <c r="K25" s="221"/>
      <c r="L25" s="218"/>
      <c r="M25" s="218"/>
      <c r="N25" s="218"/>
      <c r="R25" s="179"/>
    </row>
    <row r="26" spans="1:18" ht="12.75">
      <c r="A26" s="220" t="s">
        <v>180</v>
      </c>
      <c r="B26" s="222" t="s">
        <v>42</v>
      </c>
      <c r="C26" s="222">
        <v>1120</v>
      </c>
      <c r="D26" s="222">
        <v>1120</v>
      </c>
      <c r="E26" s="222" t="s">
        <v>42</v>
      </c>
      <c r="F26" s="222">
        <v>1057</v>
      </c>
      <c r="G26" s="222">
        <v>11802</v>
      </c>
      <c r="H26" s="222" t="s">
        <v>42</v>
      </c>
      <c r="I26" s="222">
        <v>25711</v>
      </c>
      <c r="J26" s="222">
        <v>8</v>
      </c>
      <c r="K26" s="222">
        <v>27271</v>
      </c>
      <c r="L26" s="218"/>
      <c r="M26" s="218"/>
      <c r="N26" s="218"/>
      <c r="R26" s="179"/>
    </row>
    <row r="27" spans="1:18" ht="12.75">
      <c r="A27" s="6"/>
      <c r="B27" s="174"/>
      <c r="C27" s="174"/>
      <c r="D27" s="174"/>
      <c r="E27" s="174"/>
      <c r="F27" s="174"/>
      <c r="G27" s="174"/>
      <c r="H27" s="219"/>
      <c r="I27" s="219"/>
      <c r="J27" s="219"/>
      <c r="K27" s="174"/>
      <c r="L27" s="218"/>
      <c r="M27" s="218"/>
      <c r="N27" s="218"/>
      <c r="R27" s="179"/>
    </row>
    <row r="28" spans="1:18" ht="12.75">
      <c r="A28" s="6" t="s">
        <v>181</v>
      </c>
      <c r="B28" s="184">
        <v>4</v>
      </c>
      <c r="C28" s="174">
        <v>8921</v>
      </c>
      <c r="D28" s="219">
        <v>8925</v>
      </c>
      <c r="E28" s="184">
        <v>4</v>
      </c>
      <c r="F28" s="174">
        <v>8584</v>
      </c>
      <c r="G28" s="174" t="s">
        <v>42</v>
      </c>
      <c r="H28" s="184">
        <v>6000</v>
      </c>
      <c r="I28" s="219">
        <v>19710.987185461323</v>
      </c>
      <c r="J28" s="174" t="s">
        <v>42</v>
      </c>
      <c r="K28" s="174">
        <v>169223</v>
      </c>
      <c r="L28" s="218"/>
      <c r="M28" s="218"/>
      <c r="N28" s="218"/>
      <c r="R28" s="179"/>
    </row>
    <row r="29" spans="1:18" ht="12.75">
      <c r="A29" s="6" t="s">
        <v>182</v>
      </c>
      <c r="B29" s="184">
        <v>67</v>
      </c>
      <c r="C29" s="219">
        <v>2002</v>
      </c>
      <c r="D29" s="219">
        <v>2069</v>
      </c>
      <c r="E29" s="184">
        <v>56</v>
      </c>
      <c r="F29" s="219">
        <v>1911</v>
      </c>
      <c r="G29" s="219">
        <v>8822</v>
      </c>
      <c r="H29" s="184">
        <v>4046.375</v>
      </c>
      <c r="I29" s="219">
        <v>16147.373626373626</v>
      </c>
      <c r="J29" s="219">
        <v>10</v>
      </c>
      <c r="K29" s="219">
        <v>31172</v>
      </c>
      <c r="L29" s="218"/>
      <c r="M29" s="218"/>
      <c r="N29" s="218"/>
      <c r="R29" s="179"/>
    </row>
    <row r="30" spans="1:18" ht="12.75">
      <c r="A30" s="6" t="s">
        <v>183</v>
      </c>
      <c r="B30" s="184">
        <v>137</v>
      </c>
      <c r="C30" s="219">
        <v>5109</v>
      </c>
      <c r="D30" s="219">
        <v>5246</v>
      </c>
      <c r="E30" s="184">
        <v>137</v>
      </c>
      <c r="F30" s="219">
        <v>4938</v>
      </c>
      <c r="G30" s="174" t="s">
        <v>42</v>
      </c>
      <c r="H30" s="184">
        <v>4500</v>
      </c>
      <c r="I30" s="219">
        <v>22712</v>
      </c>
      <c r="J30" s="174" t="s">
        <v>42</v>
      </c>
      <c r="K30" s="219">
        <v>112769</v>
      </c>
      <c r="L30" s="218"/>
      <c r="M30" s="218"/>
      <c r="N30" s="218"/>
      <c r="R30" s="179"/>
    </row>
    <row r="31" spans="1:18" s="225" customFormat="1" ht="12.75">
      <c r="A31" s="220" t="s">
        <v>275</v>
      </c>
      <c r="B31" s="223">
        <v>208</v>
      </c>
      <c r="C31" s="221">
        <v>16032</v>
      </c>
      <c r="D31" s="221">
        <v>16240</v>
      </c>
      <c r="E31" s="223">
        <v>197</v>
      </c>
      <c r="F31" s="221">
        <v>15433</v>
      </c>
      <c r="G31" s="221">
        <v>8822</v>
      </c>
      <c r="H31" s="223">
        <v>4401.786802030457</v>
      </c>
      <c r="I31" s="222">
        <v>20230.090844294693</v>
      </c>
      <c r="J31" s="222">
        <v>10</v>
      </c>
      <c r="K31" s="221">
        <v>313164</v>
      </c>
      <c r="L31" s="224"/>
      <c r="M31" s="224"/>
      <c r="N31" s="224"/>
      <c r="R31" s="257"/>
    </row>
    <row r="32" spans="1:18" ht="12.75">
      <c r="A32" s="6"/>
      <c r="B32" s="174"/>
      <c r="C32" s="174"/>
      <c r="D32" s="174"/>
      <c r="E32" s="174"/>
      <c r="F32" s="174"/>
      <c r="G32" s="174"/>
      <c r="H32" s="219"/>
      <c r="I32" s="219"/>
      <c r="J32" s="219"/>
      <c r="K32" s="174"/>
      <c r="L32" s="218"/>
      <c r="M32" s="218"/>
      <c r="N32" s="218"/>
      <c r="R32" s="179"/>
    </row>
    <row r="33" spans="1:18" ht="12.75">
      <c r="A33" s="6" t="s">
        <v>184</v>
      </c>
      <c r="B33" s="226">
        <v>1020</v>
      </c>
      <c r="C33" s="226">
        <v>361</v>
      </c>
      <c r="D33" s="219">
        <v>1381</v>
      </c>
      <c r="E33" s="226">
        <v>962</v>
      </c>
      <c r="F33" s="226">
        <v>345</v>
      </c>
      <c r="G33" s="219">
        <v>16713</v>
      </c>
      <c r="H33" s="226">
        <v>7962</v>
      </c>
      <c r="I33" s="226">
        <v>14705</v>
      </c>
      <c r="J33" s="226">
        <v>19</v>
      </c>
      <c r="K33" s="226">
        <v>13050</v>
      </c>
      <c r="L33" s="218"/>
      <c r="M33" s="218"/>
      <c r="N33" s="218"/>
      <c r="R33" s="179"/>
    </row>
    <row r="34" spans="1:18" ht="12.75">
      <c r="A34" s="6" t="s">
        <v>185</v>
      </c>
      <c r="B34" s="226">
        <v>49</v>
      </c>
      <c r="C34" s="226">
        <v>558</v>
      </c>
      <c r="D34" s="219">
        <v>607</v>
      </c>
      <c r="E34" s="226">
        <v>33</v>
      </c>
      <c r="F34" s="226">
        <v>509</v>
      </c>
      <c r="G34" s="219" t="s">
        <v>42</v>
      </c>
      <c r="H34" s="226">
        <v>7000</v>
      </c>
      <c r="I34" s="226">
        <v>21667.97642436149</v>
      </c>
      <c r="J34" s="226" t="s">
        <v>42</v>
      </c>
      <c r="K34" s="219">
        <v>11260</v>
      </c>
      <c r="L34" s="218"/>
      <c r="M34" s="218"/>
      <c r="N34" s="218"/>
      <c r="R34" s="179"/>
    </row>
    <row r="35" spans="1:18" ht="12.75">
      <c r="A35" s="6" t="s">
        <v>186</v>
      </c>
      <c r="B35" s="226">
        <v>3</v>
      </c>
      <c r="C35" s="226">
        <v>10933</v>
      </c>
      <c r="D35" s="219">
        <v>10936</v>
      </c>
      <c r="E35" s="226">
        <v>3</v>
      </c>
      <c r="F35" s="226">
        <v>9971</v>
      </c>
      <c r="G35" s="219">
        <v>1600</v>
      </c>
      <c r="H35" s="226">
        <v>10000</v>
      </c>
      <c r="I35" s="226">
        <v>18352.13940427239</v>
      </c>
      <c r="J35" s="226">
        <v>16</v>
      </c>
      <c r="K35" s="219">
        <v>183044</v>
      </c>
      <c r="L35" s="218"/>
      <c r="M35" s="218"/>
      <c r="N35" s="218"/>
      <c r="R35" s="179"/>
    </row>
    <row r="36" spans="1:18" ht="12.75">
      <c r="A36" s="6" t="s">
        <v>187</v>
      </c>
      <c r="B36" s="226">
        <v>232</v>
      </c>
      <c r="C36" s="226">
        <v>2653</v>
      </c>
      <c r="D36" s="219">
        <v>2885</v>
      </c>
      <c r="E36" s="226">
        <v>218</v>
      </c>
      <c r="F36" s="226">
        <v>2558</v>
      </c>
      <c r="G36" s="219">
        <v>11214</v>
      </c>
      <c r="H36" s="226">
        <v>8679</v>
      </c>
      <c r="I36" s="226">
        <v>19125</v>
      </c>
      <c r="J36" s="226">
        <v>5</v>
      </c>
      <c r="K36" s="219">
        <v>50870</v>
      </c>
      <c r="L36" s="218"/>
      <c r="M36" s="218"/>
      <c r="N36" s="218"/>
      <c r="R36" s="179"/>
    </row>
    <row r="37" spans="1:18" ht="12.75">
      <c r="A37" s="220" t="s">
        <v>188</v>
      </c>
      <c r="B37" s="221">
        <v>1304</v>
      </c>
      <c r="C37" s="221">
        <v>14505</v>
      </c>
      <c r="D37" s="221">
        <v>15809</v>
      </c>
      <c r="E37" s="221">
        <v>1216</v>
      </c>
      <c r="F37" s="221">
        <v>13383</v>
      </c>
      <c r="G37" s="221">
        <v>29527</v>
      </c>
      <c r="H37" s="222">
        <v>8069</v>
      </c>
      <c r="I37" s="222">
        <v>18531.624747814392</v>
      </c>
      <c r="J37" s="222">
        <v>14</v>
      </c>
      <c r="K37" s="221">
        <v>258224</v>
      </c>
      <c r="L37" s="218"/>
      <c r="M37" s="218"/>
      <c r="N37" s="218"/>
      <c r="R37" s="179"/>
    </row>
    <row r="38" spans="1:18" ht="12.75">
      <c r="A38" s="220"/>
      <c r="B38" s="221"/>
      <c r="C38" s="221"/>
      <c r="D38" s="221"/>
      <c r="E38" s="221"/>
      <c r="F38" s="221"/>
      <c r="G38" s="221"/>
      <c r="H38" s="222"/>
      <c r="I38" s="222"/>
      <c r="J38" s="222"/>
      <c r="K38" s="221"/>
      <c r="L38" s="218"/>
      <c r="M38" s="218"/>
      <c r="N38" s="218"/>
      <c r="R38" s="179"/>
    </row>
    <row r="39" spans="1:18" ht="12.75">
      <c r="A39" s="220" t="s">
        <v>189</v>
      </c>
      <c r="B39" s="222">
        <v>54</v>
      </c>
      <c r="C39" s="222">
        <v>63</v>
      </c>
      <c r="D39" s="222">
        <v>117</v>
      </c>
      <c r="E39" s="222">
        <v>54</v>
      </c>
      <c r="F39" s="222">
        <v>63</v>
      </c>
      <c r="G39" s="222">
        <v>13000</v>
      </c>
      <c r="H39" s="222">
        <v>3000</v>
      </c>
      <c r="I39" s="222">
        <v>7000</v>
      </c>
      <c r="J39" s="222">
        <v>11</v>
      </c>
      <c r="K39" s="222">
        <v>746</v>
      </c>
      <c r="L39" s="218"/>
      <c r="M39" s="218"/>
      <c r="N39" s="218"/>
      <c r="R39" s="179"/>
    </row>
    <row r="40" spans="1:18" ht="12.75">
      <c r="A40" s="6"/>
      <c r="B40" s="174"/>
      <c r="C40" s="174"/>
      <c r="D40" s="174"/>
      <c r="E40" s="174"/>
      <c r="F40" s="174"/>
      <c r="G40" s="174"/>
      <c r="H40" s="219"/>
      <c r="I40" s="219"/>
      <c r="J40" s="219"/>
      <c r="K40" s="174"/>
      <c r="L40" s="218"/>
      <c r="M40" s="218"/>
      <c r="N40" s="218"/>
      <c r="R40" s="179"/>
    </row>
    <row r="41" spans="1:18" ht="12.75">
      <c r="A41" s="6" t="s">
        <v>190</v>
      </c>
      <c r="B41" s="174" t="s">
        <v>42</v>
      </c>
      <c r="C41" s="219">
        <v>69</v>
      </c>
      <c r="D41" s="219">
        <v>69</v>
      </c>
      <c r="E41" s="174" t="s">
        <v>42</v>
      </c>
      <c r="F41" s="219">
        <v>69</v>
      </c>
      <c r="G41" s="219">
        <v>6261</v>
      </c>
      <c r="H41" s="174" t="s">
        <v>42</v>
      </c>
      <c r="I41" s="219">
        <v>3500</v>
      </c>
      <c r="J41" s="219">
        <v>8</v>
      </c>
      <c r="K41" s="219">
        <v>292</v>
      </c>
      <c r="L41" s="218"/>
      <c r="M41" s="218"/>
      <c r="N41" s="218"/>
      <c r="R41" s="179"/>
    </row>
    <row r="42" spans="1:18" ht="12.75">
      <c r="A42" s="6" t="s">
        <v>191</v>
      </c>
      <c r="B42" s="219" t="s">
        <v>42</v>
      </c>
      <c r="C42" s="219" t="s">
        <v>42</v>
      </c>
      <c r="D42" s="219" t="s">
        <v>42</v>
      </c>
      <c r="E42" s="219" t="s">
        <v>42</v>
      </c>
      <c r="F42" s="219" t="s">
        <v>42</v>
      </c>
      <c r="G42" s="219">
        <v>3681</v>
      </c>
      <c r="H42" s="219" t="s">
        <v>42</v>
      </c>
      <c r="I42" s="219" t="s">
        <v>42</v>
      </c>
      <c r="J42" s="219">
        <v>7</v>
      </c>
      <c r="K42" s="219">
        <v>26</v>
      </c>
      <c r="L42" s="218"/>
      <c r="M42" s="218"/>
      <c r="N42" s="218"/>
      <c r="R42" s="179"/>
    </row>
    <row r="43" spans="1:18" ht="12.75">
      <c r="A43" s="6" t="s">
        <v>192</v>
      </c>
      <c r="B43" s="219">
        <v>3</v>
      </c>
      <c r="C43" s="219">
        <v>3</v>
      </c>
      <c r="D43" s="219">
        <v>6</v>
      </c>
      <c r="E43" s="219">
        <v>3</v>
      </c>
      <c r="F43" s="219">
        <v>3</v>
      </c>
      <c r="G43" s="219">
        <v>2693</v>
      </c>
      <c r="H43" s="219">
        <v>1800</v>
      </c>
      <c r="I43" s="219">
        <v>4000</v>
      </c>
      <c r="J43" s="219">
        <v>5</v>
      </c>
      <c r="K43" s="219">
        <v>31</v>
      </c>
      <c r="L43" s="218"/>
      <c r="M43" s="218"/>
      <c r="N43" s="218"/>
      <c r="R43" s="179"/>
    </row>
    <row r="44" spans="1:18" ht="12.75">
      <c r="A44" s="6" t="s">
        <v>193</v>
      </c>
      <c r="B44" s="174" t="s">
        <v>42</v>
      </c>
      <c r="C44" s="219" t="s">
        <v>42</v>
      </c>
      <c r="D44" s="219" t="s">
        <v>42</v>
      </c>
      <c r="E44" s="174" t="s">
        <v>42</v>
      </c>
      <c r="F44" s="219" t="s">
        <v>42</v>
      </c>
      <c r="G44" s="219">
        <v>10</v>
      </c>
      <c r="H44" s="174" t="s">
        <v>42</v>
      </c>
      <c r="I44" s="219" t="s">
        <v>42</v>
      </c>
      <c r="J44" s="219">
        <v>26</v>
      </c>
      <c r="K44" s="219" t="s">
        <v>42</v>
      </c>
      <c r="L44" s="218"/>
      <c r="M44" s="218"/>
      <c r="N44" s="218"/>
      <c r="R44" s="179"/>
    </row>
    <row r="45" spans="1:18" ht="12.75">
      <c r="A45" s="6" t="s">
        <v>194</v>
      </c>
      <c r="B45" s="219">
        <v>10</v>
      </c>
      <c r="C45" s="219">
        <v>1</v>
      </c>
      <c r="D45" s="219">
        <v>11</v>
      </c>
      <c r="E45" s="219">
        <v>10</v>
      </c>
      <c r="F45" s="219">
        <v>1</v>
      </c>
      <c r="G45" s="219">
        <v>13900</v>
      </c>
      <c r="H45" s="219">
        <v>3600</v>
      </c>
      <c r="I45" s="219">
        <v>4500</v>
      </c>
      <c r="J45" s="219">
        <v>3</v>
      </c>
      <c r="K45" s="219">
        <v>82</v>
      </c>
      <c r="L45" s="218"/>
      <c r="M45" s="218"/>
      <c r="N45" s="218"/>
      <c r="R45" s="179"/>
    </row>
    <row r="46" spans="1:18" ht="12.75">
      <c r="A46" s="6" t="s">
        <v>195</v>
      </c>
      <c r="B46" s="219" t="s">
        <v>42</v>
      </c>
      <c r="C46" s="219" t="s">
        <v>42</v>
      </c>
      <c r="D46" s="219" t="s">
        <v>42</v>
      </c>
      <c r="E46" s="219" t="s">
        <v>42</v>
      </c>
      <c r="F46" s="219" t="s">
        <v>42</v>
      </c>
      <c r="G46" s="219">
        <v>148</v>
      </c>
      <c r="H46" s="219" t="s">
        <v>42</v>
      </c>
      <c r="I46" s="219" t="s">
        <v>42</v>
      </c>
      <c r="J46" s="219">
        <v>12</v>
      </c>
      <c r="K46" s="219">
        <v>2</v>
      </c>
      <c r="L46" s="218"/>
      <c r="M46" s="218"/>
      <c r="N46" s="218"/>
      <c r="R46" s="179"/>
    </row>
    <row r="47" spans="1:18" ht="12.75">
      <c r="A47" s="6" t="s">
        <v>196</v>
      </c>
      <c r="B47" s="174" t="s">
        <v>42</v>
      </c>
      <c r="C47" s="219" t="s">
        <v>42</v>
      </c>
      <c r="D47" s="219" t="s">
        <v>42</v>
      </c>
      <c r="E47" s="174" t="s">
        <v>42</v>
      </c>
      <c r="F47" s="219" t="s">
        <v>42</v>
      </c>
      <c r="G47" s="219" t="s">
        <v>42</v>
      </c>
      <c r="H47" s="174" t="s">
        <v>42</v>
      </c>
      <c r="I47" s="219" t="s">
        <v>42</v>
      </c>
      <c r="J47" s="219" t="s">
        <v>42</v>
      </c>
      <c r="K47" s="219" t="s">
        <v>42</v>
      </c>
      <c r="L47" s="218"/>
      <c r="M47" s="218"/>
      <c r="N47" s="218"/>
      <c r="R47" s="179"/>
    </row>
    <row r="48" spans="1:18" ht="12.75">
      <c r="A48" s="6" t="s">
        <v>197</v>
      </c>
      <c r="B48" s="174" t="s">
        <v>42</v>
      </c>
      <c r="C48" s="219" t="s">
        <v>42</v>
      </c>
      <c r="D48" s="219" t="s">
        <v>42</v>
      </c>
      <c r="E48" s="174" t="s">
        <v>42</v>
      </c>
      <c r="F48" s="219" t="s">
        <v>42</v>
      </c>
      <c r="G48" s="219">
        <v>656</v>
      </c>
      <c r="H48" s="174" t="s">
        <v>42</v>
      </c>
      <c r="I48" s="219" t="s">
        <v>42</v>
      </c>
      <c r="J48" s="219">
        <v>8</v>
      </c>
      <c r="K48" s="219">
        <v>5</v>
      </c>
      <c r="L48" s="218"/>
      <c r="M48" s="218"/>
      <c r="N48" s="218"/>
      <c r="R48" s="179"/>
    </row>
    <row r="49" spans="1:18" ht="12.75">
      <c r="A49" s="6" t="s">
        <v>198</v>
      </c>
      <c r="B49" s="219">
        <v>3</v>
      </c>
      <c r="C49" s="219">
        <v>1</v>
      </c>
      <c r="D49" s="219">
        <v>4</v>
      </c>
      <c r="E49" s="219">
        <v>3</v>
      </c>
      <c r="F49" s="219">
        <v>1</v>
      </c>
      <c r="G49" s="219" t="s">
        <v>42</v>
      </c>
      <c r="H49" s="219">
        <v>1500</v>
      </c>
      <c r="I49" s="219">
        <v>3000</v>
      </c>
      <c r="J49" s="219" t="s">
        <v>42</v>
      </c>
      <c r="K49" s="219">
        <v>8</v>
      </c>
      <c r="L49" s="218"/>
      <c r="M49" s="218"/>
      <c r="N49" s="218"/>
      <c r="R49" s="179"/>
    </row>
    <row r="50" spans="1:18" ht="12.75">
      <c r="A50" s="220" t="s">
        <v>276</v>
      </c>
      <c r="B50" s="221">
        <v>16</v>
      </c>
      <c r="C50" s="221">
        <v>74</v>
      </c>
      <c r="D50" s="221">
        <v>90</v>
      </c>
      <c r="E50" s="221">
        <v>16</v>
      </c>
      <c r="F50" s="221">
        <v>74</v>
      </c>
      <c r="G50" s="221">
        <v>27349</v>
      </c>
      <c r="H50" s="222">
        <v>2869</v>
      </c>
      <c r="I50" s="222">
        <v>3527</v>
      </c>
      <c r="J50" s="222">
        <v>5.2691871732056015</v>
      </c>
      <c r="K50" s="221">
        <f>SUM(K41:K49)</f>
        <v>446</v>
      </c>
      <c r="L50" s="218"/>
      <c r="M50" s="218"/>
      <c r="N50" s="218"/>
      <c r="R50" s="179"/>
    </row>
    <row r="51" spans="1:18" ht="12.75">
      <c r="A51" s="220"/>
      <c r="B51" s="221"/>
      <c r="C51" s="221"/>
      <c r="D51" s="221"/>
      <c r="E51" s="221"/>
      <c r="F51" s="221"/>
      <c r="G51" s="221"/>
      <c r="H51" s="222"/>
      <c r="I51" s="222"/>
      <c r="J51" s="222"/>
      <c r="K51" s="221"/>
      <c r="L51" s="218"/>
      <c r="M51" s="218"/>
      <c r="N51" s="218"/>
      <c r="R51" s="179"/>
    </row>
    <row r="52" spans="1:18" ht="12.75">
      <c r="A52" s="220" t="s">
        <v>199</v>
      </c>
      <c r="B52" s="222" t="s">
        <v>42</v>
      </c>
      <c r="C52" s="222">
        <v>1</v>
      </c>
      <c r="D52" s="222">
        <v>1</v>
      </c>
      <c r="E52" s="222" t="s">
        <v>42</v>
      </c>
      <c r="F52" s="222">
        <v>1</v>
      </c>
      <c r="G52" s="223">
        <v>1171</v>
      </c>
      <c r="H52" s="221" t="s">
        <v>42</v>
      </c>
      <c r="I52" s="222">
        <v>14000</v>
      </c>
      <c r="J52" s="223">
        <v>15</v>
      </c>
      <c r="K52" s="222">
        <v>32</v>
      </c>
      <c r="L52" s="218"/>
      <c r="M52" s="218"/>
      <c r="N52" s="218"/>
      <c r="R52" s="179"/>
    </row>
    <row r="53" spans="1:18" ht="12.75">
      <c r="A53" s="6"/>
      <c r="B53" s="174"/>
      <c r="C53" s="174"/>
      <c r="D53" s="174"/>
      <c r="E53" s="174"/>
      <c r="F53" s="174"/>
      <c r="G53" s="174"/>
      <c r="H53" s="219"/>
      <c r="I53" s="219"/>
      <c r="J53" s="219"/>
      <c r="K53" s="174"/>
      <c r="L53" s="218"/>
      <c r="M53" s="218"/>
      <c r="N53" s="218"/>
      <c r="R53" s="179"/>
    </row>
    <row r="54" spans="1:18" ht="12.75">
      <c r="A54" s="6" t="s">
        <v>200</v>
      </c>
      <c r="B54" s="174">
        <v>30</v>
      </c>
      <c r="C54" s="219">
        <v>355</v>
      </c>
      <c r="D54" s="219">
        <v>385</v>
      </c>
      <c r="E54" s="174">
        <v>30</v>
      </c>
      <c r="F54" s="219">
        <v>340</v>
      </c>
      <c r="G54" s="219">
        <v>16889</v>
      </c>
      <c r="H54" s="174">
        <v>5000</v>
      </c>
      <c r="I54" s="219">
        <v>12000</v>
      </c>
      <c r="J54" s="219">
        <v>15</v>
      </c>
      <c r="K54" s="219">
        <v>4483</v>
      </c>
      <c r="L54" s="218"/>
      <c r="M54" s="218"/>
      <c r="N54" s="218"/>
      <c r="R54" s="179"/>
    </row>
    <row r="55" spans="1:18" ht="12.75">
      <c r="A55" s="6" t="s">
        <v>201</v>
      </c>
      <c r="B55" s="219" t="s">
        <v>42</v>
      </c>
      <c r="C55" s="219">
        <v>46</v>
      </c>
      <c r="D55" s="219">
        <v>46</v>
      </c>
      <c r="E55" s="219" t="s">
        <v>42</v>
      </c>
      <c r="F55" s="219">
        <v>45</v>
      </c>
      <c r="G55" s="219">
        <v>7819</v>
      </c>
      <c r="H55" s="219" t="s">
        <v>42</v>
      </c>
      <c r="I55" s="219">
        <v>8320</v>
      </c>
      <c r="J55" s="219">
        <v>4</v>
      </c>
      <c r="K55" s="219">
        <v>406</v>
      </c>
      <c r="L55" s="218"/>
      <c r="M55" s="218"/>
      <c r="N55" s="218"/>
      <c r="R55" s="179"/>
    </row>
    <row r="56" spans="1:18" ht="12.75">
      <c r="A56" s="6" t="s">
        <v>202</v>
      </c>
      <c r="B56" s="219" t="s">
        <v>42</v>
      </c>
      <c r="C56" s="219">
        <v>5</v>
      </c>
      <c r="D56" s="219">
        <v>5</v>
      </c>
      <c r="E56" s="219" t="s">
        <v>42</v>
      </c>
      <c r="F56" s="219">
        <v>5</v>
      </c>
      <c r="G56" s="219">
        <v>5240</v>
      </c>
      <c r="H56" s="219" t="s">
        <v>42</v>
      </c>
      <c r="I56" s="219">
        <v>8500</v>
      </c>
      <c r="J56" s="219">
        <v>8</v>
      </c>
      <c r="K56" s="219">
        <v>84</v>
      </c>
      <c r="L56" s="218"/>
      <c r="M56" s="218"/>
      <c r="N56" s="218"/>
      <c r="R56" s="179"/>
    </row>
    <row r="57" spans="1:18" ht="12.75">
      <c r="A57" s="6" t="s">
        <v>203</v>
      </c>
      <c r="B57" s="219" t="s">
        <v>42</v>
      </c>
      <c r="C57" s="219">
        <v>2</v>
      </c>
      <c r="D57" s="219">
        <v>2</v>
      </c>
      <c r="E57" s="219" t="s">
        <v>42</v>
      </c>
      <c r="F57" s="219">
        <v>2</v>
      </c>
      <c r="G57" s="219">
        <v>613</v>
      </c>
      <c r="H57" s="219" t="s">
        <v>42</v>
      </c>
      <c r="I57" s="219">
        <v>4500</v>
      </c>
      <c r="J57" s="219">
        <v>8</v>
      </c>
      <c r="K57" s="219">
        <v>14</v>
      </c>
      <c r="L57" s="218"/>
      <c r="M57" s="218"/>
      <c r="N57" s="218"/>
      <c r="R57" s="179"/>
    </row>
    <row r="58" spans="1:18" ht="12.75">
      <c r="A58" s="6" t="s">
        <v>204</v>
      </c>
      <c r="B58" s="219">
        <v>942</v>
      </c>
      <c r="C58" s="219">
        <v>50</v>
      </c>
      <c r="D58" s="219">
        <v>992</v>
      </c>
      <c r="E58" s="219">
        <v>942</v>
      </c>
      <c r="F58" s="219">
        <v>50</v>
      </c>
      <c r="G58" s="219">
        <v>11756</v>
      </c>
      <c r="H58" s="219">
        <v>3000</v>
      </c>
      <c r="I58" s="219">
        <v>15000</v>
      </c>
      <c r="J58" s="219">
        <v>15</v>
      </c>
      <c r="K58" s="219">
        <v>3752</v>
      </c>
      <c r="L58" s="218"/>
      <c r="M58" s="218"/>
      <c r="N58" s="218"/>
      <c r="R58" s="179"/>
    </row>
    <row r="59" spans="1:18" s="225" customFormat="1" ht="12.75">
      <c r="A59" s="220" t="s">
        <v>205</v>
      </c>
      <c r="B59" s="221">
        <v>972</v>
      </c>
      <c r="C59" s="221">
        <v>458</v>
      </c>
      <c r="D59" s="221">
        <v>1430</v>
      </c>
      <c r="E59" s="221">
        <v>972</v>
      </c>
      <c r="F59" s="221">
        <v>442</v>
      </c>
      <c r="G59" s="221">
        <v>42317</v>
      </c>
      <c r="H59" s="222">
        <v>3061.7283950617284</v>
      </c>
      <c r="I59" s="222">
        <v>11891.076923076924</v>
      </c>
      <c r="J59" s="222">
        <v>11.99553370985656</v>
      </c>
      <c r="K59" s="221">
        <v>8739</v>
      </c>
      <c r="L59" s="224"/>
      <c r="M59" s="224"/>
      <c r="N59" s="224"/>
      <c r="R59" s="257"/>
    </row>
    <row r="60" spans="1:18" ht="12.75">
      <c r="A60" s="6"/>
      <c r="B60" s="174"/>
      <c r="C60" s="174"/>
      <c r="D60" s="174"/>
      <c r="E60" s="174"/>
      <c r="F60" s="174"/>
      <c r="G60" s="174"/>
      <c r="H60" s="219"/>
      <c r="I60" s="219"/>
      <c r="J60" s="219"/>
      <c r="K60" s="174"/>
      <c r="L60" s="218"/>
      <c r="M60" s="218"/>
      <c r="N60" s="218"/>
      <c r="R60" s="179"/>
    </row>
    <row r="61" spans="1:18" ht="12.75">
      <c r="A61" s="6" t="s">
        <v>206</v>
      </c>
      <c r="B61" s="219">
        <v>358</v>
      </c>
      <c r="C61" s="219">
        <v>420</v>
      </c>
      <c r="D61" s="219">
        <v>778</v>
      </c>
      <c r="E61" s="219">
        <v>358</v>
      </c>
      <c r="F61" s="219">
        <v>419</v>
      </c>
      <c r="G61" s="219">
        <v>10000</v>
      </c>
      <c r="H61" s="219">
        <v>5000</v>
      </c>
      <c r="I61" s="219">
        <v>14272.291169451075</v>
      </c>
      <c r="J61" s="219">
        <v>10</v>
      </c>
      <c r="K61" s="219">
        <v>7871</v>
      </c>
      <c r="L61" s="218"/>
      <c r="M61" s="218"/>
      <c r="N61" s="218"/>
      <c r="R61" s="179"/>
    </row>
    <row r="62" spans="1:18" ht="12.75">
      <c r="A62" s="6" t="s">
        <v>207</v>
      </c>
      <c r="B62" s="219">
        <v>649</v>
      </c>
      <c r="C62" s="219">
        <v>197</v>
      </c>
      <c r="D62" s="219">
        <v>846</v>
      </c>
      <c r="E62" s="219">
        <v>637</v>
      </c>
      <c r="F62" s="219">
        <v>193</v>
      </c>
      <c r="G62" s="219">
        <v>600</v>
      </c>
      <c r="H62" s="219">
        <v>5861.938775510204</v>
      </c>
      <c r="I62" s="219">
        <v>11722.80829015544</v>
      </c>
      <c r="J62" s="219">
        <v>10</v>
      </c>
      <c r="K62" s="219">
        <v>6003</v>
      </c>
      <c r="L62" s="218"/>
      <c r="M62" s="218"/>
      <c r="N62" s="218"/>
      <c r="R62" s="179"/>
    </row>
    <row r="63" spans="1:18" ht="12.75">
      <c r="A63" s="6" t="s">
        <v>208</v>
      </c>
      <c r="B63" s="219">
        <v>1006</v>
      </c>
      <c r="C63" s="219">
        <v>6164</v>
      </c>
      <c r="D63" s="219">
        <v>7170</v>
      </c>
      <c r="E63" s="219">
        <v>754</v>
      </c>
      <c r="F63" s="219">
        <v>4130</v>
      </c>
      <c r="G63" s="219">
        <v>18920</v>
      </c>
      <c r="H63" s="219">
        <v>4191.909814323608</v>
      </c>
      <c r="I63" s="219">
        <v>14060.693946731235</v>
      </c>
      <c r="J63" s="219">
        <v>7</v>
      </c>
      <c r="K63" s="219">
        <v>61364</v>
      </c>
      <c r="L63" s="218"/>
      <c r="M63" s="218"/>
      <c r="N63" s="218"/>
      <c r="R63" s="179"/>
    </row>
    <row r="64" spans="1:18" s="225" customFormat="1" ht="12.75">
      <c r="A64" s="220" t="s">
        <v>209</v>
      </c>
      <c r="B64" s="221">
        <v>2013</v>
      </c>
      <c r="C64" s="221">
        <v>6781</v>
      </c>
      <c r="D64" s="221">
        <v>8794</v>
      </c>
      <c r="E64" s="221">
        <v>1749</v>
      </c>
      <c r="F64" s="221">
        <v>4742</v>
      </c>
      <c r="G64" s="221">
        <v>29520</v>
      </c>
      <c r="H64" s="222">
        <v>4965.937106918239</v>
      </c>
      <c r="I64" s="222">
        <v>13984.438844369464</v>
      </c>
      <c r="J64" s="222">
        <v>8</v>
      </c>
      <c r="K64" s="221">
        <v>75238</v>
      </c>
      <c r="L64" s="224"/>
      <c r="M64" s="224"/>
      <c r="N64" s="224"/>
      <c r="R64" s="257"/>
    </row>
    <row r="65" spans="1:18" ht="12.75">
      <c r="A65" s="6"/>
      <c r="B65" s="174"/>
      <c r="C65" s="174"/>
      <c r="D65" s="174"/>
      <c r="E65" s="174"/>
      <c r="F65" s="174"/>
      <c r="G65" s="174"/>
      <c r="H65" s="219"/>
      <c r="I65" s="219"/>
      <c r="J65" s="219"/>
      <c r="K65" s="174"/>
      <c r="L65" s="218"/>
      <c r="M65" s="218"/>
      <c r="N65" s="218"/>
      <c r="R65" s="179"/>
    </row>
    <row r="66" spans="1:18" s="225" customFormat="1" ht="12.75">
      <c r="A66" s="220" t="s">
        <v>210</v>
      </c>
      <c r="B66" s="222">
        <v>7</v>
      </c>
      <c r="C66" s="222">
        <v>16276</v>
      </c>
      <c r="D66" s="222">
        <v>16283</v>
      </c>
      <c r="E66" s="222">
        <v>7</v>
      </c>
      <c r="F66" s="222">
        <v>15226</v>
      </c>
      <c r="G66" s="222">
        <v>2579</v>
      </c>
      <c r="H66" s="222">
        <v>6000</v>
      </c>
      <c r="I66" s="222">
        <v>19725.732300013136</v>
      </c>
      <c r="J66" s="222">
        <v>10</v>
      </c>
      <c r="K66" s="222">
        <v>300412</v>
      </c>
      <c r="L66" s="224"/>
      <c r="M66" s="224"/>
      <c r="N66" s="224"/>
      <c r="R66" s="257"/>
    </row>
    <row r="67" spans="1:19" ht="12.75">
      <c r="A67" s="6"/>
      <c r="B67" s="174"/>
      <c r="C67" s="174"/>
      <c r="D67" s="174"/>
      <c r="E67" s="174"/>
      <c r="F67" s="174"/>
      <c r="G67" s="174"/>
      <c r="H67" s="219"/>
      <c r="I67" s="219"/>
      <c r="J67" s="219"/>
      <c r="K67" s="174"/>
      <c r="L67" s="218"/>
      <c r="M67" s="218"/>
      <c r="N67" s="218"/>
      <c r="R67" s="179"/>
      <c r="S67" s="215"/>
    </row>
    <row r="68" spans="1:19" ht="12.75">
      <c r="A68" s="6" t="s">
        <v>211</v>
      </c>
      <c r="B68" s="174" t="s">
        <v>42</v>
      </c>
      <c r="C68" s="219">
        <v>4860</v>
      </c>
      <c r="D68" s="219">
        <v>4860</v>
      </c>
      <c r="E68" s="174" t="s">
        <v>42</v>
      </c>
      <c r="F68" s="219">
        <v>4860</v>
      </c>
      <c r="G68" s="219">
        <v>15000</v>
      </c>
      <c r="H68" s="174" t="s">
        <v>42</v>
      </c>
      <c r="I68" s="219">
        <v>20000</v>
      </c>
      <c r="J68" s="219">
        <v>7</v>
      </c>
      <c r="K68" s="219">
        <v>97305</v>
      </c>
      <c r="L68" s="218"/>
      <c r="M68" s="218"/>
      <c r="N68" s="218"/>
      <c r="R68" s="179"/>
      <c r="S68" s="215"/>
    </row>
    <row r="69" spans="1:18" ht="12.75">
      <c r="A69" s="6" t="s">
        <v>212</v>
      </c>
      <c r="B69" s="174" t="s">
        <v>42</v>
      </c>
      <c r="C69" s="219">
        <v>270</v>
      </c>
      <c r="D69" s="219">
        <v>270</v>
      </c>
      <c r="E69" s="174" t="s">
        <v>42</v>
      </c>
      <c r="F69" s="219">
        <v>270</v>
      </c>
      <c r="G69" s="219">
        <v>5000</v>
      </c>
      <c r="H69" s="174" t="s">
        <v>42</v>
      </c>
      <c r="I69" s="219">
        <v>20000</v>
      </c>
      <c r="J69" s="219">
        <v>7</v>
      </c>
      <c r="K69" s="219">
        <v>5434</v>
      </c>
      <c r="L69" s="218"/>
      <c r="M69" s="218"/>
      <c r="N69" s="218"/>
      <c r="R69" s="179"/>
    </row>
    <row r="70" spans="1:18" s="225" customFormat="1" ht="12.75">
      <c r="A70" s="220" t="s">
        <v>213</v>
      </c>
      <c r="B70" s="221" t="s">
        <v>42</v>
      </c>
      <c r="C70" s="221">
        <v>5130</v>
      </c>
      <c r="D70" s="221">
        <v>5130</v>
      </c>
      <c r="E70" s="221" t="s">
        <v>42</v>
      </c>
      <c r="F70" s="221">
        <v>5130</v>
      </c>
      <c r="G70" s="221">
        <v>20000</v>
      </c>
      <c r="H70" s="221" t="s">
        <v>42</v>
      </c>
      <c r="I70" s="222">
        <v>20000</v>
      </c>
      <c r="J70" s="222">
        <v>7</v>
      </c>
      <c r="K70" s="221">
        <v>102739</v>
      </c>
      <c r="L70" s="224"/>
      <c r="M70" s="224"/>
      <c r="N70" s="224"/>
      <c r="R70" s="257"/>
    </row>
    <row r="71" spans="1:18" ht="12.75">
      <c r="A71" s="6"/>
      <c r="B71" s="174"/>
      <c r="C71" s="174"/>
      <c r="D71" s="174"/>
      <c r="E71" s="174"/>
      <c r="F71" s="174"/>
      <c r="G71" s="174"/>
      <c r="H71" s="219"/>
      <c r="I71" s="219"/>
      <c r="J71" s="219"/>
      <c r="K71" s="174"/>
      <c r="L71" s="218"/>
      <c r="M71" s="218"/>
      <c r="N71" s="218"/>
      <c r="R71" s="179"/>
    </row>
    <row r="72" spans="1:18" ht="12.75">
      <c r="A72" s="6" t="s">
        <v>214</v>
      </c>
      <c r="B72" s="174" t="s">
        <v>42</v>
      </c>
      <c r="C72" s="219">
        <v>34</v>
      </c>
      <c r="D72" s="219">
        <v>34</v>
      </c>
      <c r="E72" s="174" t="s">
        <v>42</v>
      </c>
      <c r="F72" s="219">
        <v>34</v>
      </c>
      <c r="G72" s="174" t="s">
        <v>42</v>
      </c>
      <c r="H72" s="174" t="s">
        <v>42</v>
      </c>
      <c r="I72" s="219">
        <v>9435.882352941177</v>
      </c>
      <c r="J72" s="174" t="s">
        <v>42</v>
      </c>
      <c r="K72" s="219">
        <v>321</v>
      </c>
      <c r="L72" s="218"/>
      <c r="M72" s="218"/>
      <c r="N72" s="218"/>
      <c r="R72" s="179"/>
    </row>
    <row r="73" spans="1:18" ht="12.75">
      <c r="A73" s="6" t="s">
        <v>215</v>
      </c>
      <c r="B73" s="174" t="s">
        <v>42</v>
      </c>
      <c r="C73" s="219">
        <v>117</v>
      </c>
      <c r="D73" s="219">
        <v>117</v>
      </c>
      <c r="E73" s="174" t="s">
        <v>42</v>
      </c>
      <c r="F73" s="219">
        <v>117</v>
      </c>
      <c r="G73" s="174" t="s">
        <v>42</v>
      </c>
      <c r="H73" s="174" t="s">
        <v>42</v>
      </c>
      <c r="I73" s="219">
        <v>4000</v>
      </c>
      <c r="J73" s="174" t="s">
        <v>42</v>
      </c>
      <c r="K73" s="219">
        <v>468</v>
      </c>
      <c r="L73" s="218"/>
      <c r="M73" s="218"/>
      <c r="N73" s="218"/>
      <c r="R73" s="179"/>
    </row>
    <row r="74" spans="1:18" ht="12.75">
      <c r="A74" s="6" t="s">
        <v>216</v>
      </c>
      <c r="B74" s="219">
        <v>5</v>
      </c>
      <c r="C74" s="219">
        <v>788</v>
      </c>
      <c r="D74" s="219">
        <v>793</v>
      </c>
      <c r="E74" s="219">
        <v>5</v>
      </c>
      <c r="F74" s="219">
        <v>715</v>
      </c>
      <c r="G74" s="219">
        <v>7334</v>
      </c>
      <c r="H74" s="219">
        <v>5000</v>
      </c>
      <c r="I74" s="219">
        <v>13316.363636363636</v>
      </c>
      <c r="J74" s="219" t="s">
        <v>42</v>
      </c>
      <c r="K74" s="219">
        <v>9546</v>
      </c>
      <c r="L74" s="218"/>
      <c r="M74" s="218"/>
      <c r="N74" s="218"/>
      <c r="R74" s="179"/>
    </row>
    <row r="75" spans="1:18" ht="12.75">
      <c r="A75" s="6" t="s">
        <v>217</v>
      </c>
      <c r="B75" s="174" t="s">
        <v>42</v>
      </c>
      <c r="C75" s="219">
        <v>1520</v>
      </c>
      <c r="D75" s="219">
        <v>1520</v>
      </c>
      <c r="E75" s="174" t="s">
        <v>42</v>
      </c>
      <c r="F75" s="219">
        <v>1520</v>
      </c>
      <c r="G75" s="219">
        <v>20000</v>
      </c>
      <c r="H75" s="174" t="s">
        <v>42</v>
      </c>
      <c r="I75" s="219">
        <v>13168.421052631578</v>
      </c>
      <c r="J75" s="184">
        <v>31</v>
      </c>
      <c r="K75" s="219">
        <v>20636</v>
      </c>
      <c r="L75" s="218"/>
      <c r="M75" s="218"/>
      <c r="N75" s="218"/>
      <c r="R75" s="179"/>
    </row>
    <row r="76" spans="1:18" ht="12.75">
      <c r="A76" s="6" t="s">
        <v>218</v>
      </c>
      <c r="B76" s="219">
        <v>326</v>
      </c>
      <c r="C76" s="219">
        <v>1404</v>
      </c>
      <c r="D76" s="219">
        <v>1730</v>
      </c>
      <c r="E76" s="219">
        <v>320</v>
      </c>
      <c r="F76" s="219">
        <v>1008</v>
      </c>
      <c r="G76" s="219">
        <v>13426</v>
      </c>
      <c r="H76" s="219">
        <v>3021.875</v>
      </c>
      <c r="I76" s="219">
        <v>12128.174603174602</v>
      </c>
      <c r="J76" s="219">
        <v>9.199463727096678</v>
      </c>
      <c r="K76" s="219">
        <v>13316</v>
      </c>
      <c r="L76" s="218"/>
      <c r="M76" s="218"/>
      <c r="N76" s="218"/>
      <c r="R76" s="179"/>
    </row>
    <row r="77" spans="1:18" ht="12.75">
      <c r="A77" s="6" t="s">
        <v>219</v>
      </c>
      <c r="B77" s="219">
        <v>5</v>
      </c>
      <c r="C77" s="219">
        <v>84</v>
      </c>
      <c r="D77" s="219">
        <v>89</v>
      </c>
      <c r="E77" s="219">
        <v>5</v>
      </c>
      <c r="F77" s="219">
        <v>82</v>
      </c>
      <c r="G77" s="219">
        <v>39570</v>
      </c>
      <c r="H77" s="219">
        <v>2100</v>
      </c>
      <c r="I77" s="219">
        <v>7300</v>
      </c>
      <c r="J77" s="219">
        <v>8</v>
      </c>
      <c r="K77" s="219">
        <v>926</v>
      </c>
      <c r="L77" s="218"/>
      <c r="M77" s="218"/>
      <c r="N77" s="218"/>
      <c r="R77" s="179"/>
    </row>
    <row r="78" spans="1:18" ht="12.75">
      <c r="A78" s="6" t="s">
        <v>220</v>
      </c>
      <c r="B78" s="174" t="s">
        <v>42</v>
      </c>
      <c r="C78" s="219">
        <v>102</v>
      </c>
      <c r="D78" s="219">
        <v>102</v>
      </c>
      <c r="E78" s="174" t="s">
        <v>42</v>
      </c>
      <c r="F78" s="219">
        <v>102</v>
      </c>
      <c r="G78" s="174" t="s">
        <v>42</v>
      </c>
      <c r="H78" s="174" t="s">
        <v>42</v>
      </c>
      <c r="I78" s="219">
        <v>7900</v>
      </c>
      <c r="J78" s="174" t="s">
        <v>42</v>
      </c>
      <c r="K78" s="219">
        <v>806</v>
      </c>
      <c r="L78" s="218"/>
      <c r="M78" s="218"/>
      <c r="N78" s="218"/>
      <c r="R78" s="179"/>
    </row>
    <row r="79" spans="1:18" ht="12.75">
      <c r="A79" s="6" t="s">
        <v>221</v>
      </c>
      <c r="B79" s="184">
        <v>6</v>
      </c>
      <c r="C79" s="219">
        <v>6827</v>
      </c>
      <c r="D79" s="219">
        <v>6833</v>
      </c>
      <c r="E79" s="184">
        <v>6</v>
      </c>
      <c r="F79" s="219">
        <v>6447</v>
      </c>
      <c r="G79" s="174" t="s">
        <v>42</v>
      </c>
      <c r="H79" s="184">
        <v>5025</v>
      </c>
      <c r="I79" s="219">
        <v>16512</v>
      </c>
      <c r="J79" s="174" t="s">
        <v>42</v>
      </c>
      <c r="K79" s="219">
        <v>106486</v>
      </c>
      <c r="L79" s="218"/>
      <c r="M79" s="218"/>
      <c r="N79" s="218"/>
      <c r="R79" s="179"/>
    </row>
    <row r="80" spans="1:18" s="225" customFormat="1" ht="12.75">
      <c r="A80" s="220" t="s">
        <v>277</v>
      </c>
      <c r="B80" s="221">
        <v>342</v>
      </c>
      <c r="C80" s="221">
        <v>10876</v>
      </c>
      <c r="D80" s="221">
        <v>11218</v>
      </c>
      <c r="E80" s="221">
        <v>336</v>
      </c>
      <c r="F80" s="221">
        <v>10025</v>
      </c>
      <c r="G80" s="221">
        <v>80330</v>
      </c>
      <c r="H80" s="222">
        <v>3073.214285714286</v>
      </c>
      <c r="I80" s="222">
        <v>15003.589127182046</v>
      </c>
      <c r="J80" s="222">
        <v>12.717814017179135</v>
      </c>
      <c r="K80" s="221">
        <v>152505</v>
      </c>
      <c r="L80" s="224"/>
      <c r="M80" s="224"/>
      <c r="N80" s="224"/>
      <c r="R80" s="257"/>
    </row>
    <row r="81" spans="1:18" ht="12.75">
      <c r="A81" s="6"/>
      <c r="B81" s="174"/>
      <c r="C81" s="174"/>
      <c r="D81" s="174"/>
      <c r="E81" s="174"/>
      <c r="F81" s="174"/>
      <c r="G81" s="174"/>
      <c r="H81" s="219"/>
      <c r="I81" s="219"/>
      <c r="J81" s="219"/>
      <c r="K81" s="174"/>
      <c r="L81" s="218"/>
      <c r="M81" s="218"/>
      <c r="N81" s="218"/>
      <c r="R81" s="179"/>
    </row>
    <row r="82" spans="1:18" ht="12.75">
      <c r="A82" s="6" t="s">
        <v>222</v>
      </c>
      <c r="B82" s="219" t="s">
        <v>42</v>
      </c>
      <c r="C82" s="219">
        <v>42</v>
      </c>
      <c r="D82" s="219">
        <v>42</v>
      </c>
      <c r="E82" s="219" t="s">
        <v>42</v>
      </c>
      <c r="F82" s="219">
        <v>42</v>
      </c>
      <c r="G82" s="219">
        <v>17640</v>
      </c>
      <c r="H82" s="219" t="s">
        <v>42</v>
      </c>
      <c r="I82" s="219">
        <v>6000</v>
      </c>
      <c r="J82" s="219">
        <v>9</v>
      </c>
      <c r="K82" s="219">
        <v>411</v>
      </c>
      <c r="L82" s="218"/>
      <c r="M82" s="218"/>
      <c r="N82" s="218"/>
      <c r="R82" s="179"/>
    </row>
    <row r="83" spans="1:18" ht="12.75">
      <c r="A83" s="6" t="s">
        <v>223</v>
      </c>
      <c r="B83" s="219">
        <v>11</v>
      </c>
      <c r="C83" s="219">
        <v>54</v>
      </c>
      <c r="D83" s="219">
        <v>65</v>
      </c>
      <c r="E83" s="219">
        <v>11</v>
      </c>
      <c r="F83" s="219">
        <v>51</v>
      </c>
      <c r="G83" s="219">
        <v>41925</v>
      </c>
      <c r="H83" s="219">
        <v>1000</v>
      </c>
      <c r="I83" s="219">
        <v>5000</v>
      </c>
      <c r="J83" s="219">
        <v>10</v>
      </c>
      <c r="K83" s="219">
        <v>685</v>
      </c>
      <c r="L83" s="218"/>
      <c r="M83" s="218"/>
      <c r="N83" s="218"/>
      <c r="R83" s="179"/>
    </row>
    <row r="84" spans="1:18" s="225" customFormat="1" ht="12.75">
      <c r="A84" s="220" t="s">
        <v>224</v>
      </c>
      <c r="B84" s="221">
        <v>11</v>
      </c>
      <c r="C84" s="221">
        <v>96</v>
      </c>
      <c r="D84" s="221">
        <v>107</v>
      </c>
      <c r="E84" s="221">
        <v>11</v>
      </c>
      <c r="F84" s="221">
        <v>93</v>
      </c>
      <c r="G84" s="221">
        <v>59565</v>
      </c>
      <c r="H84" s="222">
        <v>1000</v>
      </c>
      <c r="I84" s="222">
        <v>5452</v>
      </c>
      <c r="J84" s="222">
        <v>10</v>
      </c>
      <c r="K84" s="221">
        <v>1096</v>
      </c>
      <c r="L84" s="224"/>
      <c r="M84" s="224"/>
      <c r="N84" s="224"/>
      <c r="R84" s="257"/>
    </row>
    <row r="85" spans="1:18" ht="12.75">
      <c r="A85" s="6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218"/>
      <c r="M85" s="218"/>
      <c r="N85" s="218"/>
      <c r="R85" s="179"/>
    </row>
    <row r="86" spans="1:18" ht="13.5" thickBot="1">
      <c r="A86" s="227" t="s">
        <v>225</v>
      </c>
      <c r="B86" s="187">
        <f aca="true" t="shared" si="0" ref="B86:G86">SUM(B13:B17,B22:B26,B31,B37:B39,B50:B52,B59,B64:B66,B70,B80,B84)</f>
        <v>5147</v>
      </c>
      <c r="C86" s="187">
        <f t="shared" si="0"/>
        <v>72560</v>
      </c>
      <c r="D86" s="187">
        <f t="shared" si="0"/>
        <v>77707</v>
      </c>
      <c r="E86" s="187">
        <f t="shared" si="0"/>
        <v>4778</v>
      </c>
      <c r="F86" s="187">
        <f t="shared" si="0"/>
        <v>66810</v>
      </c>
      <c r="G86" s="187">
        <f t="shared" si="0"/>
        <v>768464</v>
      </c>
      <c r="H86" s="187">
        <f>((H13*E13)+(H17*E17)+(H22*E22)+(H24*E24)+(H31*E31)+(H37*E37)+(H39*E39)+(H50*E50)+(H59*E59)+(H64*E64)+(H66*E66)+(H80*E80)+(H84*E84))/E86</f>
        <v>5277.821054834659</v>
      </c>
      <c r="I86" s="187">
        <f>((I13*F13)+(I24*F24)+(I26*F26)+(I31*F31)+(I37*F37)+(I39*F39)+(I50*F50)+(I52*F52)+(I59*F59)+(I64*F64)+(I66*F66)+(I70*F70)+(I80*F80)+(I84*F84))/F86</f>
        <v>18552.2092052088</v>
      </c>
      <c r="J86" s="187">
        <f>((J13*G13)+(J15*G15)+(J17*G17)+(J22*G22)+(J24*G24)+(J26*G26)+(J31*G31)+(J37*G37)+(J39*G39)+(J50*G50)+(J52*G52)+(J59*G59)+(J64*G64)+(J66*G66)+(J70*G70)+(J80*G80)+(J84*G84))/G86</f>
        <v>14.485519165504174</v>
      </c>
      <c r="K86" s="187">
        <f>SUM(K13:K17,K22:K26,K31,K37:K39,K50:K52,K59,K64:K66,K70,K80,K84)</f>
        <v>1275830</v>
      </c>
      <c r="L86" s="218"/>
      <c r="M86" s="218"/>
      <c r="N86" s="218"/>
      <c r="R86" s="179"/>
    </row>
    <row r="87" spans="1:18" ht="12.75">
      <c r="A87" s="258" t="s">
        <v>45</v>
      </c>
      <c r="D87" s="229"/>
      <c r="E87" s="229"/>
      <c r="R87" s="179"/>
    </row>
    <row r="88" ht="12.75">
      <c r="R88" s="179"/>
    </row>
    <row r="89" spans="5:18" ht="12.75">
      <c r="E89" s="230"/>
      <c r="R89" s="179"/>
    </row>
  </sheetData>
  <mergeCells count="7">
    <mergeCell ref="E7:F7"/>
    <mergeCell ref="H7:I7"/>
    <mergeCell ref="G5:G8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421">
    <pageSetUpPr fitToPage="1"/>
  </sheetPr>
  <dimension ref="A1:F86"/>
  <sheetViews>
    <sheetView zoomScale="75" zoomScaleNormal="75" workbookViewId="0" topLeftCell="A19">
      <selection activeCell="A1" sqref="A1:E1"/>
    </sheetView>
  </sheetViews>
  <sheetFormatPr defaultColWidth="11.421875" defaultRowHeight="12.75"/>
  <cols>
    <col min="1" max="1" width="25.7109375" style="6" customWidth="1"/>
    <col min="2" max="5" width="24.28125" style="6" customWidth="1"/>
    <col min="6" max="16384" width="11.421875" style="6" customWidth="1"/>
  </cols>
  <sheetData>
    <row r="1" spans="1:5" s="259" customFormat="1" ht="18">
      <c r="A1" s="325" t="s">
        <v>306</v>
      </c>
      <c r="B1" s="325"/>
      <c r="C1" s="325"/>
      <c r="D1" s="325"/>
      <c r="E1" s="325"/>
    </row>
    <row r="2" s="260" customFormat="1" ht="14.25"/>
    <row r="3" spans="1:5" s="260" customFormat="1" ht="15">
      <c r="A3" s="209" t="s">
        <v>297</v>
      </c>
      <c r="B3" s="209"/>
      <c r="C3" s="209"/>
      <c r="D3" s="209"/>
      <c r="E3" s="209"/>
    </row>
    <row r="4" spans="1:5" s="260" customFormat="1" ht="15">
      <c r="A4" s="209"/>
      <c r="B4" s="210"/>
      <c r="C4" s="210"/>
      <c r="D4" s="210"/>
      <c r="E4" s="210"/>
    </row>
    <row r="5" spans="1:5" ht="12.75">
      <c r="A5" s="282" t="s">
        <v>256</v>
      </c>
      <c r="B5" s="284" t="s">
        <v>257</v>
      </c>
      <c r="C5" s="212"/>
      <c r="D5" s="284" t="s">
        <v>258</v>
      </c>
      <c r="E5" s="212"/>
    </row>
    <row r="6" spans="1:5" ht="12.75">
      <c r="A6" s="40" t="s">
        <v>259</v>
      </c>
      <c r="B6" s="9" t="s">
        <v>29</v>
      </c>
      <c r="C6" s="11" t="s">
        <v>260</v>
      </c>
      <c r="D6" s="9" t="s">
        <v>29</v>
      </c>
      <c r="E6" s="11" t="s">
        <v>260</v>
      </c>
    </row>
    <row r="7" spans="1:5" ht="13.5" thickBot="1">
      <c r="A7" s="213" t="s">
        <v>167</v>
      </c>
      <c r="B7" s="261" t="s">
        <v>40</v>
      </c>
      <c r="C7" s="171" t="s">
        <v>13</v>
      </c>
      <c r="D7" s="261" t="s">
        <v>40</v>
      </c>
      <c r="E7" s="171" t="s">
        <v>13</v>
      </c>
    </row>
    <row r="8" spans="1:5" ht="12.75">
      <c r="A8" s="167" t="s">
        <v>169</v>
      </c>
      <c r="B8" s="217">
        <v>82</v>
      </c>
      <c r="C8" s="217">
        <v>3302</v>
      </c>
      <c r="D8" s="217" t="s">
        <v>42</v>
      </c>
      <c r="E8" s="217" t="s">
        <v>42</v>
      </c>
    </row>
    <row r="9" spans="1:5" ht="12.75">
      <c r="A9" s="6" t="s">
        <v>170</v>
      </c>
      <c r="B9" s="174">
        <v>37</v>
      </c>
      <c r="C9" s="174">
        <v>985</v>
      </c>
      <c r="D9" s="174" t="s">
        <v>42</v>
      </c>
      <c r="E9" s="174" t="s">
        <v>42</v>
      </c>
    </row>
    <row r="10" spans="1:5" ht="12.75">
      <c r="A10" s="6" t="s">
        <v>171</v>
      </c>
      <c r="B10" s="174">
        <v>27</v>
      </c>
      <c r="C10" s="174">
        <v>1988</v>
      </c>
      <c r="D10" s="174" t="s">
        <v>42</v>
      </c>
      <c r="E10" s="174" t="s">
        <v>42</v>
      </c>
    </row>
    <row r="11" spans="1:5" ht="12.75">
      <c r="A11" s="6" t="s">
        <v>172</v>
      </c>
      <c r="B11" s="174">
        <v>42</v>
      </c>
      <c r="C11" s="174">
        <v>2375</v>
      </c>
      <c r="D11" s="174" t="s">
        <v>42</v>
      </c>
      <c r="E11" s="174" t="s">
        <v>42</v>
      </c>
    </row>
    <row r="12" spans="1:5" ht="12.75">
      <c r="A12" s="220" t="s">
        <v>173</v>
      </c>
      <c r="B12" s="221">
        <v>188</v>
      </c>
      <c r="C12" s="221">
        <v>8650</v>
      </c>
      <c r="D12" s="221" t="s">
        <v>42</v>
      </c>
      <c r="E12" s="221" t="s">
        <v>42</v>
      </c>
    </row>
    <row r="13" spans="1:5" ht="12.75">
      <c r="A13" s="220"/>
      <c r="B13" s="221"/>
      <c r="C13" s="221"/>
      <c r="D13" s="221"/>
      <c r="E13" s="221"/>
    </row>
    <row r="14" spans="1:5" ht="12.75">
      <c r="A14" s="220" t="s">
        <v>174</v>
      </c>
      <c r="B14" s="221" t="s">
        <v>42</v>
      </c>
      <c r="C14" s="221">
        <v>258</v>
      </c>
      <c r="D14" s="221" t="s">
        <v>42</v>
      </c>
      <c r="E14" s="221" t="s">
        <v>42</v>
      </c>
    </row>
    <row r="15" spans="1:5" ht="12.75">
      <c r="A15" s="220"/>
      <c r="B15" s="221"/>
      <c r="C15" s="221"/>
      <c r="D15" s="221"/>
      <c r="E15" s="221"/>
    </row>
    <row r="16" spans="1:5" ht="12.75">
      <c r="A16" s="220" t="s">
        <v>175</v>
      </c>
      <c r="B16" s="221">
        <v>1</v>
      </c>
      <c r="C16" s="221">
        <v>32</v>
      </c>
      <c r="D16" s="221" t="s">
        <v>42</v>
      </c>
      <c r="E16" s="221" t="s">
        <v>42</v>
      </c>
    </row>
    <row r="17" spans="2:5" ht="12.75">
      <c r="B17" s="174"/>
      <c r="C17" s="174"/>
      <c r="D17" s="174"/>
      <c r="E17" s="174"/>
    </row>
    <row r="18" spans="1:5" ht="12.75">
      <c r="A18" s="6" t="s">
        <v>176</v>
      </c>
      <c r="B18" s="174">
        <v>1</v>
      </c>
      <c r="C18" s="174">
        <v>25</v>
      </c>
      <c r="D18" s="174" t="s">
        <v>42</v>
      </c>
      <c r="E18" s="174" t="s">
        <v>42</v>
      </c>
    </row>
    <row r="19" spans="1:5" ht="12.75">
      <c r="A19" s="6" t="s">
        <v>177</v>
      </c>
      <c r="B19" s="174" t="s">
        <v>42</v>
      </c>
      <c r="C19" s="174">
        <v>54</v>
      </c>
      <c r="D19" s="174" t="s">
        <v>42</v>
      </c>
      <c r="E19" s="174" t="s">
        <v>42</v>
      </c>
    </row>
    <row r="20" spans="1:5" ht="12.75">
      <c r="A20" s="6" t="s">
        <v>178</v>
      </c>
      <c r="B20" s="174">
        <v>9</v>
      </c>
      <c r="C20" s="174">
        <v>69</v>
      </c>
      <c r="D20" s="174" t="s">
        <v>42</v>
      </c>
      <c r="E20" s="174" t="s">
        <v>42</v>
      </c>
    </row>
    <row r="21" spans="1:5" ht="12.75">
      <c r="A21" s="220" t="s">
        <v>261</v>
      </c>
      <c r="B21" s="221">
        <v>10</v>
      </c>
      <c r="C21" s="221">
        <v>148</v>
      </c>
      <c r="D21" s="221" t="s">
        <v>42</v>
      </c>
      <c r="E21" s="221" t="s">
        <v>42</v>
      </c>
    </row>
    <row r="22" spans="1:5" ht="12.75">
      <c r="A22" s="220"/>
      <c r="B22" s="221"/>
      <c r="C22" s="221"/>
      <c r="D22" s="221"/>
      <c r="E22" s="221"/>
    </row>
    <row r="23" spans="1:5" ht="12.75">
      <c r="A23" s="220" t="s">
        <v>179</v>
      </c>
      <c r="B23" s="221">
        <v>999</v>
      </c>
      <c r="C23" s="221">
        <v>22829</v>
      </c>
      <c r="D23" s="223">
        <v>170</v>
      </c>
      <c r="E23" s="223">
        <v>3301</v>
      </c>
    </row>
    <row r="24" spans="1:5" ht="12.75">
      <c r="A24" s="220"/>
      <c r="B24" s="221"/>
      <c r="C24" s="221"/>
      <c r="D24" s="221"/>
      <c r="E24" s="221"/>
    </row>
    <row r="25" spans="1:5" ht="12.75">
      <c r="A25" s="220" t="s">
        <v>180</v>
      </c>
      <c r="B25" s="221">
        <v>1009</v>
      </c>
      <c r="C25" s="221">
        <v>24623</v>
      </c>
      <c r="D25" s="223">
        <v>111</v>
      </c>
      <c r="E25" s="223">
        <v>2648</v>
      </c>
    </row>
    <row r="26" spans="2:5" ht="12.75">
      <c r="B26" s="174"/>
      <c r="C26" s="174"/>
      <c r="D26" s="174"/>
      <c r="E26" s="174"/>
    </row>
    <row r="27" spans="1:5" ht="12.75">
      <c r="A27" s="6" t="s">
        <v>181</v>
      </c>
      <c r="B27" s="174">
        <v>6602</v>
      </c>
      <c r="C27" s="174">
        <v>120170</v>
      </c>
      <c r="D27" s="184">
        <v>2323</v>
      </c>
      <c r="E27" s="184">
        <v>49053</v>
      </c>
    </row>
    <row r="28" spans="1:5" ht="12.75">
      <c r="A28" s="6" t="s">
        <v>182</v>
      </c>
      <c r="B28" s="174">
        <v>1981</v>
      </c>
      <c r="C28" s="174">
        <v>30110</v>
      </c>
      <c r="D28" s="184">
        <v>88</v>
      </c>
      <c r="E28" s="184">
        <v>1062</v>
      </c>
    </row>
    <row r="29" spans="1:5" ht="12.75">
      <c r="A29" s="6" t="s">
        <v>183</v>
      </c>
      <c r="B29" s="174">
        <v>3970</v>
      </c>
      <c r="C29" s="174">
        <v>84742</v>
      </c>
      <c r="D29" s="184">
        <v>1276</v>
      </c>
      <c r="E29" s="184">
        <v>28027</v>
      </c>
    </row>
    <row r="30" spans="1:5" ht="12.75">
      <c r="A30" s="220" t="s">
        <v>262</v>
      </c>
      <c r="B30" s="221">
        <v>12553</v>
      </c>
      <c r="C30" s="221">
        <v>235022</v>
      </c>
      <c r="D30" s="223">
        <v>3687</v>
      </c>
      <c r="E30" s="223">
        <v>78142</v>
      </c>
    </row>
    <row r="31" spans="2:5" ht="12.75">
      <c r="B31" s="174"/>
      <c r="C31" s="174"/>
      <c r="D31" s="174"/>
      <c r="E31" s="174"/>
    </row>
    <row r="32" spans="1:5" ht="12.75">
      <c r="A32" s="6" t="s">
        <v>184</v>
      </c>
      <c r="B32" s="226">
        <v>1227</v>
      </c>
      <c r="C32" s="226">
        <v>11461</v>
      </c>
      <c r="D32" s="226">
        <v>154</v>
      </c>
      <c r="E32" s="226">
        <v>1589</v>
      </c>
    </row>
    <row r="33" spans="1:5" ht="12.75">
      <c r="A33" s="6" t="s">
        <v>185</v>
      </c>
      <c r="B33" s="226">
        <v>425</v>
      </c>
      <c r="C33" s="226">
        <v>7711</v>
      </c>
      <c r="D33" s="184">
        <v>182</v>
      </c>
      <c r="E33" s="184">
        <v>3549</v>
      </c>
    </row>
    <row r="34" spans="1:5" ht="12.75">
      <c r="A34" s="6" t="s">
        <v>186</v>
      </c>
      <c r="B34" s="226">
        <v>8093</v>
      </c>
      <c r="C34" s="226">
        <v>134939</v>
      </c>
      <c r="D34" s="184">
        <v>2843</v>
      </c>
      <c r="E34" s="184">
        <v>48105</v>
      </c>
    </row>
    <row r="35" spans="1:5" ht="12.75">
      <c r="A35" s="6" t="s">
        <v>187</v>
      </c>
      <c r="B35" s="226">
        <v>473</v>
      </c>
      <c r="C35" s="226">
        <v>7721</v>
      </c>
      <c r="D35" s="226">
        <v>2412</v>
      </c>
      <c r="E35" s="226">
        <v>43149</v>
      </c>
    </row>
    <row r="36" spans="1:5" ht="12.75">
      <c r="A36" s="220" t="s">
        <v>188</v>
      </c>
      <c r="B36" s="221">
        <f>SUM(B32:B35)</f>
        <v>10218</v>
      </c>
      <c r="C36" s="221">
        <f>SUM(C32:C35)</f>
        <v>161832</v>
      </c>
      <c r="D36" s="221">
        <f>SUM(D32:D35)</f>
        <v>5591</v>
      </c>
      <c r="E36" s="221">
        <f>SUM(E32:E35)</f>
        <v>96392</v>
      </c>
    </row>
    <row r="37" spans="1:5" ht="12.75">
      <c r="A37" s="220"/>
      <c r="B37" s="221"/>
      <c r="C37" s="221"/>
      <c r="D37" s="221"/>
      <c r="E37" s="221"/>
    </row>
    <row r="38" spans="1:5" ht="12.75">
      <c r="A38" s="220" t="s">
        <v>189</v>
      </c>
      <c r="B38" s="222">
        <v>106</v>
      </c>
      <c r="C38" s="222">
        <v>669</v>
      </c>
      <c r="D38" s="222">
        <v>11</v>
      </c>
      <c r="E38" s="222">
        <v>77</v>
      </c>
    </row>
    <row r="39" spans="2:5" ht="12.75">
      <c r="B39" s="174"/>
      <c r="C39" s="174"/>
      <c r="D39" s="174"/>
      <c r="E39" s="174"/>
    </row>
    <row r="40" spans="1:5" ht="12.75">
      <c r="A40" s="6" t="s">
        <v>190</v>
      </c>
      <c r="B40" s="219">
        <v>69</v>
      </c>
      <c r="C40" s="219">
        <v>292</v>
      </c>
      <c r="D40" s="174" t="s">
        <v>42</v>
      </c>
      <c r="E40" s="174" t="s">
        <v>42</v>
      </c>
    </row>
    <row r="41" spans="1:5" ht="12.75">
      <c r="A41" s="6" t="s">
        <v>191</v>
      </c>
      <c r="B41" s="174" t="s">
        <v>42</v>
      </c>
      <c r="C41" s="174" t="s">
        <v>42</v>
      </c>
      <c r="D41" s="174" t="s">
        <v>42</v>
      </c>
      <c r="E41" s="184">
        <v>26</v>
      </c>
    </row>
    <row r="42" spans="1:5" ht="12.75">
      <c r="A42" s="6" t="s">
        <v>192</v>
      </c>
      <c r="B42" s="219">
        <v>6</v>
      </c>
      <c r="C42" s="219">
        <v>31</v>
      </c>
      <c r="D42" s="174" t="s">
        <v>42</v>
      </c>
      <c r="E42" s="174" t="s">
        <v>42</v>
      </c>
    </row>
    <row r="43" spans="1:5" ht="12.75">
      <c r="A43" s="6" t="s">
        <v>193</v>
      </c>
      <c r="B43" s="219" t="s">
        <v>42</v>
      </c>
      <c r="C43" s="219" t="s">
        <v>42</v>
      </c>
      <c r="D43" s="174" t="s">
        <v>42</v>
      </c>
      <c r="E43" s="174" t="s">
        <v>42</v>
      </c>
    </row>
    <row r="44" spans="1:5" ht="12.75">
      <c r="A44" s="6" t="s">
        <v>194</v>
      </c>
      <c r="B44" s="219">
        <v>11</v>
      </c>
      <c r="C44" s="219">
        <v>82</v>
      </c>
      <c r="D44" s="174" t="s">
        <v>42</v>
      </c>
      <c r="E44" s="174" t="s">
        <v>42</v>
      </c>
    </row>
    <row r="45" spans="1:5" ht="12.75">
      <c r="A45" s="6" t="s">
        <v>195</v>
      </c>
      <c r="B45" s="219" t="s">
        <v>42</v>
      </c>
      <c r="C45" s="219">
        <v>2</v>
      </c>
      <c r="D45" s="174" t="s">
        <v>42</v>
      </c>
      <c r="E45" s="174" t="s">
        <v>42</v>
      </c>
    </row>
    <row r="46" spans="1:5" ht="12.75">
      <c r="A46" s="6" t="s">
        <v>196</v>
      </c>
      <c r="B46" s="219" t="s">
        <v>42</v>
      </c>
      <c r="C46" s="219" t="s">
        <v>42</v>
      </c>
      <c r="D46" s="174" t="s">
        <v>42</v>
      </c>
      <c r="E46" s="174" t="s">
        <v>42</v>
      </c>
    </row>
    <row r="47" spans="1:5" ht="12.75">
      <c r="A47" s="6" t="s">
        <v>197</v>
      </c>
      <c r="B47" s="219" t="s">
        <v>42</v>
      </c>
      <c r="C47" s="219">
        <v>5</v>
      </c>
      <c r="D47" s="174" t="s">
        <v>42</v>
      </c>
      <c r="E47" s="174" t="s">
        <v>42</v>
      </c>
    </row>
    <row r="48" spans="1:5" ht="12.75">
      <c r="A48" s="6" t="s">
        <v>198</v>
      </c>
      <c r="B48" s="219">
        <v>4</v>
      </c>
      <c r="C48" s="219">
        <v>8</v>
      </c>
      <c r="D48" s="174" t="s">
        <v>42</v>
      </c>
      <c r="E48" s="174" t="s">
        <v>42</v>
      </c>
    </row>
    <row r="49" spans="1:5" ht="12.75">
      <c r="A49" s="220" t="s">
        <v>263</v>
      </c>
      <c r="B49" s="221">
        <v>90</v>
      </c>
      <c r="C49" s="221">
        <v>420</v>
      </c>
      <c r="D49" s="221" t="s">
        <v>42</v>
      </c>
      <c r="E49" s="223">
        <v>26</v>
      </c>
    </row>
    <row r="50" spans="2:5" ht="12.75">
      <c r="B50" s="221"/>
      <c r="C50" s="221"/>
      <c r="D50" s="221"/>
      <c r="E50" s="221"/>
    </row>
    <row r="51" spans="1:5" ht="12.75">
      <c r="A51" s="220" t="s">
        <v>199</v>
      </c>
      <c r="B51" s="221">
        <v>1</v>
      </c>
      <c r="C51" s="221">
        <v>32</v>
      </c>
      <c r="D51" s="221" t="s">
        <v>42</v>
      </c>
      <c r="E51" s="221" t="s">
        <v>42</v>
      </c>
    </row>
    <row r="52" spans="2:5" ht="12.75">
      <c r="B52" s="174"/>
      <c r="C52" s="174"/>
      <c r="D52" s="174"/>
      <c r="E52" s="174"/>
    </row>
    <row r="53" spans="1:5" ht="12.75">
      <c r="A53" s="6" t="s">
        <v>200</v>
      </c>
      <c r="B53" s="174">
        <v>369</v>
      </c>
      <c r="C53" s="174">
        <v>4287</v>
      </c>
      <c r="D53" s="174">
        <v>16</v>
      </c>
      <c r="E53" s="174">
        <v>196</v>
      </c>
    </row>
    <row r="54" spans="1:5" ht="12.75">
      <c r="A54" s="6" t="s">
        <v>201</v>
      </c>
      <c r="B54" s="174">
        <v>46</v>
      </c>
      <c r="C54" s="174">
        <v>406</v>
      </c>
      <c r="D54" s="174" t="s">
        <v>42</v>
      </c>
      <c r="E54" s="174" t="s">
        <v>42</v>
      </c>
    </row>
    <row r="55" spans="1:5" ht="12.75">
      <c r="A55" s="6" t="s">
        <v>202</v>
      </c>
      <c r="B55" s="174">
        <v>5</v>
      </c>
      <c r="C55" s="174">
        <v>84</v>
      </c>
      <c r="D55" s="174" t="s">
        <v>42</v>
      </c>
      <c r="E55" s="174" t="s">
        <v>42</v>
      </c>
    </row>
    <row r="56" spans="1:5" ht="12.75">
      <c r="A56" s="6" t="s">
        <v>203</v>
      </c>
      <c r="B56" s="174">
        <v>2</v>
      </c>
      <c r="C56" s="174">
        <v>14</v>
      </c>
      <c r="D56" s="174" t="s">
        <v>42</v>
      </c>
      <c r="E56" s="174" t="s">
        <v>42</v>
      </c>
    </row>
    <row r="57" spans="1:5" ht="12.75">
      <c r="A57" s="6" t="s">
        <v>204</v>
      </c>
      <c r="B57" s="174">
        <v>992</v>
      </c>
      <c r="C57" s="174">
        <v>3752</v>
      </c>
      <c r="D57" s="174" t="s">
        <v>42</v>
      </c>
      <c r="E57" s="174" t="s">
        <v>42</v>
      </c>
    </row>
    <row r="58" spans="1:5" ht="12.75">
      <c r="A58" s="220" t="s">
        <v>264</v>
      </c>
      <c r="B58" s="221">
        <f>SUM(B53:B57)</f>
        <v>1414</v>
      </c>
      <c r="C58" s="221">
        <f>SUM(C53:C57)</f>
        <v>8543</v>
      </c>
      <c r="D58" s="221">
        <f>SUM(D53:D57)</f>
        <v>16</v>
      </c>
      <c r="E58" s="221">
        <f>SUM(E53:E57)</f>
        <v>196</v>
      </c>
    </row>
    <row r="59" spans="2:5" ht="12.75">
      <c r="B59" s="174"/>
      <c r="C59" s="174"/>
      <c r="D59" s="174"/>
      <c r="E59" s="174"/>
    </row>
    <row r="60" spans="1:5" ht="12.75">
      <c r="A60" s="6" t="s">
        <v>206</v>
      </c>
      <c r="B60" s="219">
        <v>688</v>
      </c>
      <c r="C60" s="219">
        <v>6560</v>
      </c>
      <c r="D60" s="184">
        <v>90</v>
      </c>
      <c r="E60" s="184">
        <v>1311</v>
      </c>
    </row>
    <row r="61" spans="1:5" ht="12.75">
      <c r="A61" s="6" t="s">
        <v>207</v>
      </c>
      <c r="B61" s="219">
        <v>818</v>
      </c>
      <c r="C61" s="219">
        <v>5805</v>
      </c>
      <c r="D61" s="184">
        <v>28</v>
      </c>
      <c r="E61" s="184">
        <v>198</v>
      </c>
    </row>
    <row r="62" spans="1:5" ht="12.75">
      <c r="A62" s="6" t="s">
        <v>208</v>
      </c>
      <c r="B62" s="219">
        <v>4804</v>
      </c>
      <c r="C62" s="219">
        <v>39779</v>
      </c>
      <c r="D62" s="184">
        <v>2366</v>
      </c>
      <c r="E62" s="184">
        <v>21585</v>
      </c>
    </row>
    <row r="63" spans="1:5" ht="12.75">
      <c r="A63" s="220" t="s">
        <v>209</v>
      </c>
      <c r="B63" s="221">
        <v>6310</v>
      </c>
      <c r="C63" s="221">
        <v>52144</v>
      </c>
      <c r="D63" s="223">
        <v>2484</v>
      </c>
      <c r="E63" s="223">
        <v>23094</v>
      </c>
    </row>
    <row r="64" spans="1:5" ht="12.75">
      <c r="A64" s="220"/>
      <c r="B64" s="221"/>
      <c r="C64" s="221"/>
      <c r="D64" s="221"/>
      <c r="E64" s="221"/>
    </row>
    <row r="65" spans="1:5" ht="12.75">
      <c r="A65" s="220" t="s">
        <v>210</v>
      </c>
      <c r="B65" s="221">
        <v>14891</v>
      </c>
      <c r="C65" s="221">
        <v>276748</v>
      </c>
      <c r="D65" s="223">
        <v>1392</v>
      </c>
      <c r="E65" s="223">
        <v>23664</v>
      </c>
    </row>
    <row r="66" spans="2:5" ht="12.75">
      <c r="B66" s="174"/>
      <c r="C66" s="174"/>
      <c r="D66" s="174"/>
      <c r="E66" s="174"/>
    </row>
    <row r="67" spans="1:5" ht="12.75">
      <c r="A67" s="6" t="s">
        <v>211</v>
      </c>
      <c r="B67" s="219">
        <v>2284</v>
      </c>
      <c r="C67" s="219">
        <v>45750</v>
      </c>
      <c r="D67" s="184">
        <v>2576</v>
      </c>
      <c r="E67" s="184">
        <v>51555</v>
      </c>
    </row>
    <row r="68" spans="1:5" ht="12.75">
      <c r="A68" s="6" t="s">
        <v>212</v>
      </c>
      <c r="B68" s="219">
        <v>135</v>
      </c>
      <c r="C68" s="219">
        <v>2717</v>
      </c>
      <c r="D68" s="184">
        <v>135</v>
      </c>
      <c r="E68" s="184">
        <v>2717</v>
      </c>
    </row>
    <row r="69" spans="1:5" ht="12.75">
      <c r="A69" s="220" t="s">
        <v>213</v>
      </c>
      <c r="B69" s="221">
        <v>2419</v>
      </c>
      <c r="C69" s="221">
        <v>48467</v>
      </c>
      <c r="D69" s="223">
        <v>2711</v>
      </c>
      <c r="E69" s="223">
        <v>54272</v>
      </c>
    </row>
    <row r="70" spans="2:5" ht="12.75">
      <c r="B70" s="174"/>
      <c r="C70" s="174"/>
      <c r="D70" s="174"/>
      <c r="E70" s="174"/>
    </row>
    <row r="71" spans="1:5" ht="12.75">
      <c r="A71" s="6" t="s">
        <v>214</v>
      </c>
      <c r="B71" s="174">
        <v>31</v>
      </c>
      <c r="C71" s="174">
        <v>292</v>
      </c>
      <c r="D71" s="184">
        <v>3</v>
      </c>
      <c r="E71" s="184">
        <v>29</v>
      </c>
    </row>
    <row r="72" spans="1:5" ht="12.75">
      <c r="A72" s="6" t="s">
        <v>215</v>
      </c>
      <c r="B72" s="174">
        <v>117</v>
      </c>
      <c r="C72" s="174">
        <v>468</v>
      </c>
      <c r="D72" s="174" t="s">
        <v>42</v>
      </c>
      <c r="E72" s="174" t="s">
        <v>42</v>
      </c>
    </row>
    <row r="73" spans="1:5" ht="12.75">
      <c r="A73" s="6" t="s">
        <v>216</v>
      </c>
      <c r="B73" s="219">
        <v>674</v>
      </c>
      <c r="C73" s="219">
        <v>8471</v>
      </c>
      <c r="D73" s="184">
        <v>119</v>
      </c>
      <c r="E73" s="184">
        <v>1075</v>
      </c>
    </row>
    <row r="74" spans="1:5" ht="12.75">
      <c r="A74" s="6" t="s">
        <v>217</v>
      </c>
      <c r="B74" s="174">
        <v>1430</v>
      </c>
      <c r="C74" s="174">
        <v>18638</v>
      </c>
      <c r="D74" s="184">
        <v>90</v>
      </c>
      <c r="E74" s="184">
        <v>1998</v>
      </c>
    </row>
    <row r="75" spans="1:5" ht="12.75">
      <c r="A75" s="6" t="s">
        <v>218</v>
      </c>
      <c r="B75" s="174">
        <v>1188</v>
      </c>
      <c r="C75" s="174">
        <v>9172</v>
      </c>
      <c r="D75" s="184">
        <v>542</v>
      </c>
      <c r="E75" s="184">
        <v>4144</v>
      </c>
    </row>
    <row r="76" spans="1:5" ht="12.75">
      <c r="A76" s="6" t="s">
        <v>219</v>
      </c>
      <c r="B76" s="174">
        <v>89</v>
      </c>
      <c r="C76" s="174">
        <v>926</v>
      </c>
      <c r="D76" s="174" t="s">
        <v>42</v>
      </c>
      <c r="E76" s="174" t="s">
        <v>42</v>
      </c>
    </row>
    <row r="77" spans="1:5" ht="12.75">
      <c r="A77" s="6" t="s">
        <v>220</v>
      </c>
      <c r="B77" s="174">
        <v>102</v>
      </c>
      <c r="C77" s="174">
        <v>806</v>
      </c>
      <c r="D77" s="174" t="s">
        <v>42</v>
      </c>
      <c r="E77" s="174" t="s">
        <v>42</v>
      </c>
    </row>
    <row r="78" spans="1:5" ht="12.75">
      <c r="A78" s="6" t="s">
        <v>221</v>
      </c>
      <c r="B78" s="219">
        <v>2925</v>
      </c>
      <c r="C78" s="219">
        <v>37386</v>
      </c>
      <c r="D78" s="219">
        <v>3908</v>
      </c>
      <c r="E78" s="219">
        <v>69100</v>
      </c>
    </row>
    <row r="79" spans="1:5" ht="12.75">
      <c r="A79" s="220" t="s">
        <v>265</v>
      </c>
      <c r="B79" s="221">
        <f>SUM(B71:B78)</f>
        <v>6556</v>
      </c>
      <c r="C79" s="221">
        <f>SUM(C71:C78)</f>
        <v>76159</v>
      </c>
      <c r="D79" s="221">
        <f>SUM(D71:D78)</f>
        <v>4662</v>
      </c>
      <c r="E79" s="221">
        <f>SUM(E71:E78)</f>
        <v>76346</v>
      </c>
    </row>
    <row r="80" spans="2:5" ht="12.75">
      <c r="B80" s="174"/>
      <c r="C80" s="174"/>
      <c r="D80" s="174"/>
      <c r="E80" s="174"/>
    </row>
    <row r="81" spans="1:5" ht="12.75">
      <c r="A81" s="6" t="s">
        <v>222</v>
      </c>
      <c r="B81" s="174">
        <v>17.061969443418164</v>
      </c>
      <c r="C81" s="174">
        <v>166.3886640942683</v>
      </c>
      <c r="D81" s="174">
        <v>24.938030556581836</v>
      </c>
      <c r="E81" s="174">
        <v>244.6113359057317</v>
      </c>
    </row>
    <row r="82" spans="1:5" ht="12.75">
      <c r="A82" s="6" t="s">
        <v>223</v>
      </c>
      <c r="B82" s="174">
        <v>43</v>
      </c>
      <c r="C82" s="174">
        <v>417</v>
      </c>
      <c r="D82" s="174">
        <v>22</v>
      </c>
      <c r="E82" s="174">
        <v>268</v>
      </c>
    </row>
    <row r="83" spans="1:5" ht="12.75">
      <c r="A83" s="220" t="s">
        <v>224</v>
      </c>
      <c r="B83" s="221">
        <f>SUM(B81:B82)</f>
        <v>60.061969443418164</v>
      </c>
      <c r="C83" s="221">
        <f>SUM(C81:C82)</f>
        <v>583.3886640942683</v>
      </c>
      <c r="D83" s="221">
        <f>SUM(D81:D82)</f>
        <v>46.938030556581836</v>
      </c>
      <c r="E83" s="221">
        <f>SUM(E81:E82)</f>
        <v>512.6113359057317</v>
      </c>
    </row>
    <row r="84" spans="2:5" ht="12.75">
      <c r="B84" s="174"/>
      <c r="C84" s="182"/>
      <c r="D84" s="182"/>
      <c r="E84" s="174"/>
    </row>
    <row r="85" spans="1:6" ht="13.5" thickBot="1">
      <c r="A85" s="227" t="s">
        <v>225</v>
      </c>
      <c r="B85" s="187">
        <f>SUM(B12:B16,B21:B25,B30,B36:B38,B49:B51,B58,B63:B65,B69,B79,B83)</f>
        <v>56825.06196944342</v>
      </c>
      <c r="C85" s="187">
        <f>SUM(C12:C16,C21:C25,C30,C36:C38,C49:C51,C58,C63:C65,C69,C79,C83)</f>
        <v>917159.3886640943</v>
      </c>
      <c r="D85" s="187">
        <f>SUM(D12:D16,D21:D25,D30,D36:D38,D49:D51,D58,D63:D65,D69,D79,D83)</f>
        <v>20881.938030556583</v>
      </c>
      <c r="E85" s="187">
        <f>SUM(E12:E16,E21:E25,E30,E36:E38,E49:E51,E58,E63:E65,E69,E79,E83)</f>
        <v>358670.61133590573</v>
      </c>
      <c r="F85" s="220"/>
    </row>
    <row r="86" ht="12.75">
      <c r="A86" s="6" t="s">
        <v>266</v>
      </c>
    </row>
  </sheetData>
  <mergeCells count="1">
    <mergeCell ref="A1:E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J32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13" customWidth="1"/>
    <col min="11" max="16384" width="11.421875" style="13" customWidth="1"/>
  </cols>
  <sheetData>
    <row r="1" spans="1:10" s="2" customFormat="1" ht="18">
      <c r="A1" s="299" t="s">
        <v>306</v>
      </c>
      <c r="B1" s="299"/>
      <c r="C1" s="299"/>
      <c r="D1" s="299"/>
      <c r="E1" s="299"/>
      <c r="F1" s="299"/>
      <c r="G1" s="299"/>
      <c r="H1" s="299"/>
      <c r="I1" s="299"/>
      <c r="J1" s="299"/>
    </row>
    <row r="3" spans="1:10" s="3" customFormat="1" ht="15">
      <c r="A3" s="303" t="s">
        <v>46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s="3" customFormat="1" ht="15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106"/>
      <c r="B5" s="107" t="s">
        <v>1</v>
      </c>
      <c r="C5" s="108"/>
      <c r="D5" s="41" t="s">
        <v>2</v>
      </c>
      <c r="E5" s="41" t="s">
        <v>3</v>
      </c>
      <c r="F5" s="109"/>
      <c r="G5" s="110" t="s">
        <v>4</v>
      </c>
      <c r="H5" s="109"/>
      <c r="I5" s="111" t="s">
        <v>5</v>
      </c>
      <c r="J5" s="108"/>
    </row>
    <row r="6" spans="1:10" ht="12.75">
      <c r="A6" s="14" t="s">
        <v>6</v>
      </c>
      <c r="B6" s="15" t="s">
        <v>7</v>
      </c>
      <c r="C6" s="16"/>
      <c r="D6" s="9" t="s">
        <v>8</v>
      </c>
      <c r="E6" s="9" t="s">
        <v>9</v>
      </c>
      <c r="F6" s="11" t="s">
        <v>10</v>
      </c>
      <c r="G6" s="11" t="s">
        <v>11</v>
      </c>
      <c r="H6" s="11" t="s">
        <v>12</v>
      </c>
      <c r="I6" s="17" t="s">
        <v>13</v>
      </c>
      <c r="J6" s="16"/>
    </row>
    <row r="7" spans="1:10" ht="12.75">
      <c r="A7" s="6"/>
      <c r="B7" s="9" t="s">
        <v>14</v>
      </c>
      <c r="C7" s="9" t="s">
        <v>15</v>
      </c>
      <c r="D7" s="11"/>
      <c r="E7" s="9" t="s">
        <v>16</v>
      </c>
      <c r="F7" s="9" t="s">
        <v>17</v>
      </c>
      <c r="G7" s="11" t="s">
        <v>18</v>
      </c>
      <c r="H7" s="11" t="s">
        <v>19</v>
      </c>
      <c r="I7" s="11" t="s">
        <v>20</v>
      </c>
      <c r="J7" s="11" t="s">
        <v>21</v>
      </c>
    </row>
    <row r="8" spans="1:10" ht="13.5" thickBot="1">
      <c r="A8" s="6"/>
      <c r="B8" s="11" t="s">
        <v>22</v>
      </c>
      <c r="C8" s="11" t="s">
        <v>22</v>
      </c>
      <c r="D8" s="11" t="s">
        <v>23</v>
      </c>
      <c r="E8" s="9" t="s">
        <v>24</v>
      </c>
      <c r="F8" s="10"/>
      <c r="G8" s="11" t="s">
        <v>25</v>
      </c>
      <c r="H8" s="10"/>
      <c r="I8" s="10"/>
      <c r="J8" s="10"/>
    </row>
    <row r="9" spans="1:10" ht="12.75">
      <c r="A9" s="112">
        <v>1985</v>
      </c>
      <c r="B9" s="113">
        <v>17.8</v>
      </c>
      <c r="C9" s="113">
        <v>15.7</v>
      </c>
      <c r="D9" s="114">
        <v>1325</v>
      </c>
      <c r="E9" s="113">
        <v>72.1</v>
      </c>
      <c r="F9" s="113">
        <v>127.7</v>
      </c>
      <c r="G9" s="115">
        <v>23.896241270299186</v>
      </c>
      <c r="H9" s="114">
        <v>31306.72051735122</v>
      </c>
      <c r="I9" s="114" t="s">
        <v>42</v>
      </c>
      <c r="J9" s="116">
        <v>23778</v>
      </c>
    </row>
    <row r="10" spans="1:10" ht="12.75">
      <c r="A10" s="117">
        <v>1986</v>
      </c>
      <c r="B10" s="118">
        <v>18.6</v>
      </c>
      <c r="C10" s="118">
        <v>16.3</v>
      </c>
      <c r="D10" s="119">
        <v>1222</v>
      </c>
      <c r="E10" s="118">
        <v>65.1</v>
      </c>
      <c r="F10" s="118">
        <v>117.1</v>
      </c>
      <c r="G10" s="120">
        <v>39.15593860060342</v>
      </c>
      <c r="H10" s="119">
        <v>41529.93641291936</v>
      </c>
      <c r="I10" s="119">
        <v>15</v>
      </c>
      <c r="J10" s="121">
        <v>22533</v>
      </c>
    </row>
    <row r="11" spans="1:10" ht="12.75">
      <c r="A11" s="117">
        <v>1987</v>
      </c>
      <c r="B11" s="118">
        <v>19.5</v>
      </c>
      <c r="C11" s="118">
        <v>17.6</v>
      </c>
      <c r="D11" s="119">
        <v>1223</v>
      </c>
      <c r="E11" s="118">
        <v>69.3</v>
      </c>
      <c r="F11" s="118">
        <v>133.8</v>
      </c>
      <c r="G11" s="120">
        <v>31.607226569543116</v>
      </c>
      <c r="H11" s="119">
        <v>41145.28866611373</v>
      </c>
      <c r="I11" s="119">
        <v>57</v>
      </c>
      <c r="J11" s="121">
        <v>28626</v>
      </c>
    </row>
    <row r="12" spans="1:10" ht="12.75">
      <c r="A12" s="117">
        <v>1988</v>
      </c>
      <c r="B12" s="118">
        <v>21.6</v>
      </c>
      <c r="C12" s="118">
        <v>18.5</v>
      </c>
      <c r="D12" s="119">
        <v>1154</v>
      </c>
      <c r="E12" s="118">
        <v>58</v>
      </c>
      <c r="F12" s="118">
        <v>120.1</v>
      </c>
      <c r="G12" s="120">
        <v>38.73523012753477</v>
      </c>
      <c r="H12" s="119">
        <v>46404.14457947183</v>
      </c>
      <c r="I12" s="119">
        <v>213</v>
      </c>
      <c r="J12" s="121">
        <v>17397</v>
      </c>
    </row>
    <row r="13" spans="1:10" ht="12.75">
      <c r="A13" s="117">
        <v>1989</v>
      </c>
      <c r="B13" s="118">
        <v>21.6</v>
      </c>
      <c r="C13" s="118">
        <v>18.9</v>
      </c>
      <c r="D13" s="119">
        <v>1023</v>
      </c>
      <c r="E13" s="118">
        <v>69.3</v>
      </c>
      <c r="F13" s="118">
        <v>143.2</v>
      </c>
      <c r="G13" s="120">
        <v>36.349212073131156</v>
      </c>
      <c r="H13" s="119">
        <v>52053.65836067938</v>
      </c>
      <c r="I13" s="119">
        <v>679</v>
      </c>
      <c r="J13" s="121">
        <v>25692</v>
      </c>
    </row>
    <row r="14" spans="1:10" ht="12.75">
      <c r="A14" s="117">
        <v>1990</v>
      </c>
      <c r="B14" s="118">
        <v>21</v>
      </c>
      <c r="C14" s="118">
        <v>18.6</v>
      </c>
      <c r="D14" s="119">
        <v>990</v>
      </c>
      <c r="E14" s="118">
        <v>62</v>
      </c>
      <c r="F14" s="118">
        <v>126.2</v>
      </c>
      <c r="G14" s="120">
        <v>50.21456132126501</v>
      </c>
      <c r="H14" s="119">
        <v>63370.716286226</v>
      </c>
      <c r="I14" s="119">
        <v>1565</v>
      </c>
      <c r="J14" s="121">
        <v>17929</v>
      </c>
    </row>
    <row r="15" spans="1:10" ht="12.75">
      <c r="A15" s="117">
        <v>1991</v>
      </c>
      <c r="B15" s="118">
        <v>21.3</v>
      </c>
      <c r="C15" s="118">
        <v>19</v>
      </c>
      <c r="D15" s="119">
        <v>914</v>
      </c>
      <c r="E15" s="118">
        <v>79.7</v>
      </c>
      <c r="F15" s="118">
        <v>151.4</v>
      </c>
      <c r="G15" s="120">
        <v>49.61354921688123</v>
      </c>
      <c r="H15" s="119">
        <v>75114.49280588511</v>
      </c>
      <c r="I15" s="119">
        <v>2015</v>
      </c>
      <c r="J15" s="121">
        <v>35685</v>
      </c>
    </row>
    <row r="16" spans="1:10" ht="12.75">
      <c r="A16" s="117">
        <v>1992</v>
      </c>
      <c r="B16" s="118">
        <v>21.2</v>
      </c>
      <c r="C16" s="118">
        <v>19</v>
      </c>
      <c r="D16" s="119">
        <v>876</v>
      </c>
      <c r="E16" s="118">
        <v>76.4</v>
      </c>
      <c r="F16" s="118">
        <v>145.5</v>
      </c>
      <c r="G16" s="120">
        <v>34.98491459617997</v>
      </c>
      <c r="H16" s="119">
        <v>50905.72524130636</v>
      </c>
      <c r="I16" s="119">
        <v>3823</v>
      </c>
      <c r="J16" s="121">
        <v>35518</v>
      </c>
    </row>
    <row r="17" spans="1:10" ht="12.75">
      <c r="A17" s="117">
        <v>1993</v>
      </c>
      <c r="B17" s="118">
        <v>21.3</v>
      </c>
      <c r="C17" s="118">
        <v>19</v>
      </c>
      <c r="D17" s="119">
        <v>828</v>
      </c>
      <c r="E17" s="118">
        <v>77.4</v>
      </c>
      <c r="F17" s="118">
        <v>157.1</v>
      </c>
      <c r="G17" s="120">
        <v>33.536475424615055</v>
      </c>
      <c r="H17" s="119">
        <v>52684.72107028235</v>
      </c>
      <c r="I17" s="119">
        <v>2069</v>
      </c>
      <c r="J17" s="121">
        <v>50230</v>
      </c>
    </row>
    <row r="18" spans="1:10" ht="12.75">
      <c r="A18" s="117">
        <v>1994</v>
      </c>
      <c r="B18" s="118">
        <v>21.2</v>
      </c>
      <c r="C18" s="118">
        <v>19.5</v>
      </c>
      <c r="D18" s="119">
        <v>800</v>
      </c>
      <c r="E18" s="118">
        <v>72.1</v>
      </c>
      <c r="F18" s="118">
        <v>148.5</v>
      </c>
      <c r="G18" s="120">
        <v>38.08613705480028</v>
      </c>
      <c r="H18" s="119">
        <v>56555.23902251391</v>
      </c>
      <c r="I18" s="119">
        <v>4970</v>
      </c>
      <c r="J18" s="121">
        <v>44553</v>
      </c>
    </row>
    <row r="19" spans="1:10" ht="12.75">
      <c r="A19" s="117">
        <v>1995</v>
      </c>
      <c r="B19" s="118">
        <v>20.3</v>
      </c>
      <c r="C19" s="118">
        <v>18.7</v>
      </c>
      <c r="D19" s="119">
        <v>857</v>
      </c>
      <c r="E19" s="118">
        <v>62.2</v>
      </c>
      <c r="F19" s="118">
        <v>124.2</v>
      </c>
      <c r="G19" s="120">
        <v>52.8349740963783</v>
      </c>
      <c r="H19" s="119">
        <v>65618.50155662136</v>
      </c>
      <c r="I19" s="119">
        <v>5898</v>
      </c>
      <c r="J19" s="121">
        <v>37079</v>
      </c>
    </row>
    <row r="20" spans="1:10" ht="12.75">
      <c r="A20" s="117">
        <v>1996</v>
      </c>
      <c r="B20" s="118">
        <v>20.3</v>
      </c>
      <c r="C20" s="118">
        <v>18.9</v>
      </c>
      <c r="D20" s="119">
        <v>880</v>
      </c>
      <c r="E20" s="118">
        <v>72.7</v>
      </c>
      <c r="F20" s="118">
        <v>147</v>
      </c>
      <c r="G20" s="120">
        <v>39.76296082603103</v>
      </c>
      <c r="H20" s="119">
        <v>58454.43727236666</v>
      </c>
      <c r="I20" s="119">
        <v>5864</v>
      </c>
      <c r="J20" s="121">
        <v>43370</v>
      </c>
    </row>
    <row r="21" spans="1:10" ht="12.75">
      <c r="A21" s="117">
        <v>1997</v>
      </c>
      <c r="B21" s="118">
        <v>20</v>
      </c>
      <c r="C21" s="118">
        <v>18.5</v>
      </c>
      <c r="D21" s="119">
        <v>848</v>
      </c>
      <c r="E21" s="118">
        <v>79.7</v>
      </c>
      <c r="F21" s="118">
        <v>158.5</v>
      </c>
      <c r="G21" s="120">
        <v>34.37188224970851</v>
      </c>
      <c r="H21" s="119">
        <v>54479.43336578798</v>
      </c>
      <c r="I21" s="119">
        <v>5478</v>
      </c>
      <c r="J21" s="121">
        <v>71731</v>
      </c>
    </row>
    <row r="22" spans="1:10" ht="12.75">
      <c r="A22" s="117">
        <v>1998</v>
      </c>
      <c r="B22" s="122">
        <v>20.1</v>
      </c>
      <c r="C22" s="122">
        <v>18.3</v>
      </c>
      <c r="D22" s="119">
        <v>802</v>
      </c>
      <c r="E22" s="122">
        <v>75.8</v>
      </c>
      <c r="F22" s="122">
        <v>146.5</v>
      </c>
      <c r="G22" s="120">
        <v>53.189571237964735</v>
      </c>
      <c r="H22" s="119">
        <v>77922.72186361832</v>
      </c>
      <c r="I22" s="119">
        <v>5503</v>
      </c>
      <c r="J22" s="121">
        <v>45644</v>
      </c>
    </row>
    <row r="23" spans="1:10" ht="12.75">
      <c r="A23" s="117">
        <v>1999</v>
      </c>
      <c r="B23" s="118">
        <v>20</v>
      </c>
      <c r="C23" s="118">
        <v>18</v>
      </c>
      <c r="D23" s="119">
        <v>718</v>
      </c>
      <c r="E23" s="118">
        <v>83.6</v>
      </c>
      <c r="F23" s="118">
        <v>160.3</v>
      </c>
      <c r="G23" s="120">
        <v>41.09720769776303</v>
      </c>
      <c r="H23" s="119">
        <f>F23*G23*10</f>
        <v>65878.82393951414</v>
      </c>
      <c r="I23" s="119">
        <v>8126</v>
      </c>
      <c r="J23" s="121">
        <v>66370</v>
      </c>
    </row>
    <row r="24" spans="1:10" ht="12.75">
      <c r="A24" s="117">
        <v>2000</v>
      </c>
      <c r="B24" s="118">
        <v>18.425</v>
      </c>
      <c r="C24" s="118">
        <f>4.845+11.932</f>
        <v>16.777</v>
      </c>
      <c r="D24" s="119">
        <v>948</v>
      </c>
      <c r="E24" s="269">
        <v>93.8</v>
      </c>
      <c r="F24" s="118">
        <v>168.045</v>
      </c>
      <c r="G24" s="120">
        <v>39.30018150565553</v>
      </c>
      <c r="H24" s="119">
        <f>F24*G24*10</f>
        <v>66041.99001117883</v>
      </c>
      <c r="I24" s="119">
        <v>7712.399</v>
      </c>
      <c r="J24" s="121">
        <v>63218.511</v>
      </c>
    </row>
    <row r="25" spans="1:10" ht="12.75">
      <c r="A25" s="117">
        <v>2001</v>
      </c>
      <c r="B25" s="118">
        <v>19.123</v>
      </c>
      <c r="C25" s="118">
        <v>17.067</v>
      </c>
      <c r="D25" s="119">
        <v>723.585</v>
      </c>
      <c r="E25" s="269">
        <v>83.9420594517622</v>
      </c>
      <c r="F25" s="118">
        <v>149.734</v>
      </c>
      <c r="G25" s="120">
        <v>42.68</v>
      </c>
      <c r="H25" s="119">
        <f>F25*G25*10</f>
        <v>63906.47120000001</v>
      </c>
      <c r="I25" s="119">
        <v>9457.328</v>
      </c>
      <c r="J25" s="121">
        <v>68656.284</v>
      </c>
    </row>
    <row r="26" spans="1:10" ht="12.75">
      <c r="A26" s="117">
        <v>2002</v>
      </c>
      <c r="B26" s="276">
        <v>19.231</v>
      </c>
      <c r="C26" s="276">
        <v>17.686</v>
      </c>
      <c r="D26" s="277">
        <v>754.971</v>
      </c>
      <c r="E26" s="278">
        <v>104.36481341173811</v>
      </c>
      <c r="F26" s="276">
        <v>210.9</v>
      </c>
      <c r="G26" s="279">
        <v>41.25</v>
      </c>
      <c r="H26" s="277">
        <f>F26*G26*10</f>
        <v>86996.25</v>
      </c>
      <c r="I26" s="119">
        <v>9639.693</v>
      </c>
      <c r="J26" s="121">
        <v>74941.37</v>
      </c>
    </row>
    <row r="27" spans="1:10" ht="13.5" thickBot="1">
      <c r="A27" s="123" t="s">
        <v>287</v>
      </c>
      <c r="B27" s="124"/>
      <c r="C27" s="124"/>
      <c r="D27" s="125"/>
      <c r="E27" s="124"/>
      <c r="F27" s="124">
        <v>224.6</v>
      </c>
      <c r="G27" s="126">
        <v>61.78</v>
      </c>
      <c r="H27" s="125">
        <f>F27*G27*10</f>
        <v>138757.88</v>
      </c>
      <c r="I27" s="125"/>
      <c r="J27" s="127"/>
    </row>
    <row r="28" ht="12.75">
      <c r="A28" s="13" t="s">
        <v>26</v>
      </c>
    </row>
    <row r="32" ht="12.75">
      <c r="E32" s="13">
        <f>(3723+3913+13401*13773)/(3913+13773)/100</f>
        <v>104.36481341173811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4019">
    <pageSetUpPr fitToPage="1"/>
  </sheetPr>
  <dimension ref="A1:S89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100" customWidth="1"/>
    <col min="2" max="16384" width="11.421875" style="100" customWidth="1"/>
  </cols>
  <sheetData>
    <row r="1" spans="1:11" s="164" customFormat="1" ht="18">
      <c r="A1" s="290" t="s">
        <v>306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3" spans="1:11" s="166" customFormat="1" ht="15">
      <c r="A3" s="209" t="s">
        <v>298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s="166" customFormat="1" ht="15">
      <c r="A4" s="209"/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ht="12.75">
      <c r="A5" s="282"/>
      <c r="B5" s="296" t="s">
        <v>163</v>
      </c>
      <c r="C5" s="310"/>
      <c r="D5" s="310"/>
      <c r="E5" s="310"/>
      <c r="F5" s="310"/>
      <c r="G5" s="307" t="s">
        <v>164</v>
      </c>
      <c r="H5" s="284"/>
      <c r="I5" s="163" t="s">
        <v>3</v>
      </c>
      <c r="J5" s="285"/>
      <c r="K5" s="41"/>
    </row>
    <row r="6" spans="1:11" ht="12.75">
      <c r="A6" s="40" t="s">
        <v>165</v>
      </c>
      <c r="B6" s="294" t="s">
        <v>40</v>
      </c>
      <c r="C6" s="311"/>
      <c r="D6" s="311"/>
      <c r="E6" s="311"/>
      <c r="F6" s="295"/>
      <c r="G6" s="308"/>
      <c r="H6" s="296" t="s">
        <v>166</v>
      </c>
      <c r="I6" s="297"/>
      <c r="J6" s="41" t="s">
        <v>2</v>
      </c>
      <c r="K6" s="9" t="s">
        <v>10</v>
      </c>
    </row>
    <row r="7" spans="1:11" ht="12.75">
      <c r="A7" s="40" t="s">
        <v>167</v>
      </c>
      <c r="B7" s="211"/>
      <c r="C7" s="163" t="s">
        <v>14</v>
      </c>
      <c r="D7" s="212"/>
      <c r="E7" s="291" t="s">
        <v>15</v>
      </c>
      <c r="F7" s="293"/>
      <c r="G7" s="308"/>
      <c r="H7" s="294" t="s">
        <v>168</v>
      </c>
      <c r="I7" s="295"/>
      <c r="J7" s="9" t="s">
        <v>8</v>
      </c>
      <c r="K7" s="9" t="s">
        <v>13</v>
      </c>
    </row>
    <row r="8" spans="1:17" ht="13.5" thickBot="1">
      <c r="A8" s="213"/>
      <c r="B8" s="214" t="s">
        <v>97</v>
      </c>
      <c r="C8" s="214" t="s">
        <v>98</v>
      </c>
      <c r="D8" s="214" t="s">
        <v>14</v>
      </c>
      <c r="E8" s="214" t="s">
        <v>97</v>
      </c>
      <c r="F8" s="214" t="s">
        <v>98</v>
      </c>
      <c r="G8" s="309"/>
      <c r="H8" s="214" t="s">
        <v>97</v>
      </c>
      <c r="I8" s="214" t="s">
        <v>98</v>
      </c>
      <c r="J8" s="171" t="s">
        <v>143</v>
      </c>
      <c r="K8" s="171"/>
      <c r="P8" s="215"/>
      <c r="Q8" s="215"/>
    </row>
    <row r="9" spans="1:18" ht="12.75">
      <c r="A9" s="167" t="s">
        <v>169</v>
      </c>
      <c r="B9" s="216">
        <v>156</v>
      </c>
      <c r="C9" s="216">
        <v>39</v>
      </c>
      <c r="D9" s="217">
        <v>195</v>
      </c>
      <c r="E9" s="216">
        <v>156</v>
      </c>
      <c r="F9" s="216">
        <v>39</v>
      </c>
      <c r="G9" s="216">
        <v>162177</v>
      </c>
      <c r="H9" s="216">
        <v>9000</v>
      </c>
      <c r="I9" s="216">
        <v>11000</v>
      </c>
      <c r="J9" s="216">
        <v>23</v>
      </c>
      <c r="K9" s="216">
        <v>5563</v>
      </c>
      <c r="L9" s="218"/>
      <c r="M9" s="218"/>
      <c r="N9" s="218"/>
      <c r="R9" s="179"/>
    </row>
    <row r="10" spans="1:18" ht="12.75">
      <c r="A10" s="6" t="s">
        <v>170</v>
      </c>
      <c r="B10" s="219">
        <v>39</v>
      </c>
      <c r="C10" s="174" t="s">
        <v>42</v>
      </c>
      <c r="D10" s="174">
        <v>39</v>
      </c>
      <c r="E10" s="219">
        <v>39</v>
      </c>
      <c r="F10" s="174" t="s">
        <v>42</v>
      </c>
      <c r="G10" s="219">
        <v>27563</v>
      </c>
      <c r="H10" s="219">
        <v>10000</v>
      </c>
      <c r="I10" s="174" t="s">
        <v>42</v>
      </c>
      <c r="J10" s="219">
        <v>26</v>
      </c>
      <c r="K10" s="219">
        <v>1107</v>
      </c>
      <c r="L10" s="218"/>
      <c r="M10" s="218"/>
      <c r="N10" s="218"/>
      <c r="R10" s="179"/>
    </row>
    <row r="11" spans="1:18" ht="12.75">
      <c r="A11" s="6" t="s">
        <v>171</v>
      </c>
      <c r="B11" s="184">
        <v>89</v>
      </c>
      <c r="C11" s="184">
        <v>22</v>
      </c>
      <c r="D11" s="174">
        <v>111</v>
      </c>
      <c r="E11" s="184">
        <v>89</v>
      </c>
      <c r="F11" s="184">
        <v>22</v>
      </c>
      <c r="G11" s="219">
        <v>50722</v>
      </c>
      <c r="H11" s="184">
        <v>10000</v>
      </c>
      <c r="I11" s="184">
        <v>15000</v>
      </c>
      <c r="J11" s="219">
        <v>26</v>
      </c>
      <c r="K11" s="219">
        <v>2539</v>
      </c>
      <c r="L11" s="218"/>
      <c r="M11" s="218"/>
      <c r="N11" s="218"/>
      <c r="R11" s="179"/>
    </row>
    <row r="12" spans="1:18" ht="12.75">
      <c r="A12" s="6" t="s">
        <v>172</v>
      </c>
      <c r="B12" s="219">
        <v>40</v>
      </c>
      <c r="C12" s="219">
        <v>10</v>
      </c>
      <c r="D12" s="174">
        <v>50</v>
      </c>
      <c r="E12" s="219">
        <v>40</v>
      </c>
      <c r="F12" s="219">
        <v>10</v>
      </c>
      <c r="G12" s="219">
        <v>53396</v>
      </c>
      <c r="H12" s="219">
        <v>10000</v>
      </c>
      <c r="I12" s="219">
        <v>16000</v>
      </c>
      <c r="J12" s="219">
        <v>20</v>
      </c>
      <c r="K12" s="219">
        <v>1628</v>
      </c>
      <c r="L12" s="218"/>
      <c r="M12" s="218"/>
      <c r="N12" s="218"/>
      <c r="R12" s="179"/>
    </row>
    <row r="13" spans="1:18" ht="12.75">
      <c r="A13" s="220" t="s">
        <v>173</v>
      </c>
      <c r="B13" s="221">
        <f>SUM(B9:B12)</f>
        <v>324</v>
      </c>
      <c r="C13" s="221">
        <f>SUM(C9:C12)</f>
        <v>71</v>
      </c>
      <c r="D13" s="221">
        <f>SUM(D9:D12)</f>
        <v>395</v>
      </c>
      <c r="E13" s="221">
        <f>SUM(E9:E12)</f>
        <v>324</v>
      </c>
      <c r="F13" s="221">
        <f>SUM(F9:F12)</f>
        <v>71</v>
      </c>
      <c r="G13" s="221">
        <v>293858</v>
      </c>
      <c r="H13" s="222">
        <f>((H9*E9)+(H10*E10)+(H11*E11)+(H12*E12))/E13</f>
        <v>9518.518518518518</v>
      </c>
      <c r="I13" s="222">
        <f>((I9*F9)+(I11*F11)+(I12*F12))/F13</f>
        <v>12943.661971830987</v>
      </c>
      <c r="J13" s="222">
        <f>((J9*G9)+(J10*G10)+(J11*G11)+(J12*G12))/G13</f>
        <v>23.25409211251693</v>
      </c>
      <c r="K13" s="221">
        <f>SUM(K9:K12)</f>
        <v>10837</v>
      </c>
      <c r="L13" s="218"/>
      <c r="M13" s="218"/>
      <c r="N13" s="218"/>
      <c r="R13" s="179"/>
    </row>
    <row r="14" spans="1:18" ht="12.75">
      <c r="A14" s="220"/>
      <c r="B14" s="221"/>
      <c r="C14" s="221"/>
      <c r="D14" s="221"/>
      <c r="E14" s="221"/>
      <c r="F14" s="221"/>
      <c r="G14" s="221"/>
      <c r="H14" s="222"/>
      <c r="I14" s="222"/>
      <c r="J14" s="222"/>
      <c r="K14" s="221"/>
      <c r="L14" s="218"/>
      <c r="M14" s="218"/>
      <c r="N14" s="218"/>
      <c r="R14" s="179"/>
    </row>
    <row r="15" spans="1:18" ht="12.75">
      <c r="A15" s="220" t="s">
        <v>174</v>
      </c>
      <c r="B15" s="222" t="s">
        <v>42</v>
      </c>
      <c r="C15" s="221" t="s">
        <v>42</v>
      </c>
      <c r="D15" s="222" t="s">
        <v>42</v>
      </c>
      <c r="E15" s="221" t="s">
        <v>42</v>
      </c>
      <c r="F15" s="221" t="s">
        <v>42</v>
      </c>
      <c r="G15" s="222">
        <v>50000</v>
      </c>
      <c r="H15" s="221" t="s">
        <v>42</v>
      </c>
      <c r="I15" s="221" t="s">
        <v>42</v>
      </c>
      <c r="J15" s="222">
        <v>8</v>
      </c>
      <c r="K15" s="222">
        <v>400</v>
      </c>
      <c r="L15" s="218"/>
      <c r="M15" s="218"/>
      <c r="N15" s="218"/>
      <c r="R15" s="179"/>
    </row>
    <row r="16" spans="1:18" ht="12.75">
      <c r="A16" s="220"/>
      <c r="B16" s="221"/>
      <c r="C16" s="221"/>
      <c r="D16" s="221"/>
      <c r="E16" s="221"/>
      <c r="F16" s="221"/>
      <c r="G16" s="221"/>
      <c r="H16" s="222"/>
      <c r="I16" s="222"/>
      <c r="J16" s="222"/>
      <c r="K16" s="221"/>
      <c r="L16" s="218"/>
      <c r="M16" s="218"/>
      <c r="N16" s="218"/>
      <c r="R16" s="179"/>
    </row>
    <row r="17" spans="1:18" ht="12.75">
      <c r="A17" s="220" t="s">
        <v>175</v>
      </c>
      <c r="B17" s="222" t="s">
        <v>42</v>
      </c>
      <c r="C17" s="222" t="s">
        <v>42</v>
      </c>
      <c r="D17" s="222" t="s">
        <v>42</v>
      </c>
      <c r="E17" s="222" t="s">
        <v>42</v>
      </c>
      <c r="F17" s="222" t="s">
        <v>42</v>
      </c>
      <c r="G17" s="222">
        <v>5950</v>
      </c>
      <c r="H17" s="222" t="s">
        <v>42</v>
      </c>
      <c r="I17" s="222" t="s">
        <v>42</v>
      </c>
      <c r="J17" s="222">
        <v>9</v>
      </c>
      <c r="K17" s="222">
        <v>54</v>
      </c>
      <c r="L17" s="218"/>
      <c r="M17" s="218"/>
      <c r="N17" s="218"/>
      <c r="R17" s="179"/>
    </row>
    <row r="18" spans="1:18" ht="12.75">
      <c r="A18" s="6"/>
      <c r="B18" s="174"/>
      <c r="C18" s="174"/>
      <c r="D18" s="174"/>
      <c r="E18" s="174"/>
      <c r="F18" s="174"/>
      <c r="G18" s="174"/>
      <c r="H18" s="219"/>
      <c r="I18" s="219"/>
      <c r="J18" s="219"/>
      <c r="K18" s="174"/>
      <c r="L18" s="218"/>
      <c r="M18" s="218"/>
      <c r="N18" s="218"/>
      <c r="R18" s="179"/>
    </row>
    <row r="19" spans="1:18" ht="12.75">
      <c r="A19" s="6" t="s">
        <v>176</v>
      </c>
      <c r="B19" s="219">
        <v>1</v>
      </c>
      <c r="C19" s="219" t="s">
        <v>42</v>
      </c>
      <c r="D19" s="219">
        <v>1</v>
      </c>
      <c r="E19" s="219">
        <v>1</v>
      </c>
      <c r="F19" s="219" t="s">
        <v>42</v>
      </c>
      <c r="G19" s="219">
        <v>14890</v>
      </c>
      <c r="H19" s="219">
        <v>2750</v>
      </c>
      <c r="I19" s="219" t="s">
        <v>42</v>
      </c>
      <c r="J19" s="219">
        <v>11</v>
      </c>
      <c r="K19" s="219">
        <v>167</v>
      </c>
      <c r="L19" s="218"/>
      <c r="M19" s="218"/>
      <c r="N19" s="218"/>
      <c r="R19" s="179"/>
    </row>
    <row r="20" spans="1:18" ht="12.75">
      <c r="A20" s="6" t="s">
        <v>177</v>
      </c>
      <c r="B20" s="219">
        <v>3</v>
      </c>
      <c r="C20" s="174" t="s">
        <v>42</v>
      </c>
      <c r="D20" s="219">
        <v>3</v>
      </c>
      <c r="E20" s="219">
        <v>3</v>
      </c>
      <c r="F20" s="174" t="s">
        <v>42</v>
      </c>
      <c r="G20" s="219">
        <v>10500</v>
      </c>
      <c r="H20" s="219">
        <v>2750</v>
      </c>
      <c r="I20" s="174" t="s">
        <v>42</v>
      </c>
      <c r="J20" s="219">
        <v>9</v>
      </c>
      <c r="K20" s="219">
        <v>103</v>
      </c>
      <c r="L20" s="218"/>
      <c r="M20" s="218"/>
      <c r="N20" s="218"/>
      <c r="R20" s="179"/>
    </row>
    <row r="21" spans="1:18" ht="12.75">
      <c r="A21" s="6" t="s">
        <v>178</v>
      </c>
      <c r="B21" s="219">
        <v>5</v>
      </c>
      <c r="C21" s="219" t="s">
        <v>42</v>
      </c>
      <c r="D21" s="219">
        <v>5</v>
      </c>
      <c r="E21" s="219">
        <v>5</v>
      </c>
      <c r="F21" s="219" t="s">
        <v>42</v>
      </c>
      <c r="G21" s="219">
        <v>8152</v>
      </c>
      <c r="H21" s="219">
        <v>2400</v>
      </c>
      <c r="I21" s="219" t="s">
        <v>42</v>
      </c>
      <c r="J21" s="219">
        <v>10</v>
      </c>
      <c r="K21" s="219">
        <v>94</v>
      </c>
      <c r="L21" s="218"/>
      <c r="M21" s="218"/>
      <c r="N21" s="218"/>
      <c r="R21" s="179"/>
    </row>
    <row r="22" spans="1:18" ht="12.75">
      <c r="A22" s="220" t="s">
        <v>274</v>
      </c>
      <c r="B22" s="221">
        <v>9</v>
      </c>
      <c r="C22" s="221" t="s">
        <v>42</v>
      </c>
      <c r="D22" s="221">
        <v>9</v>
      </c>
      <c r="E22" s="221">
        <v>9</v>
      </c>
      <c r="F22" s="221" t="s">
        <v>42</v>
      </c>
      <c r="G22" s="221">
        <v>33542</v>
      </c>
      <c r="H22" s="222">
        <v>2556</v>
      </c>
      <c r="I22" s="222" t="s">
        <v>42</v>
      </c>
      <c r="J22" s="222">
        <v>10</v>
      </c>
      <c r="K22" s="221">
        <v>364</v>
      </c>
      <c r="L22" s="218"/>
      <c r="M22" s="218"/>
      <c r="N22" s="218"/>
      <c r="R22" s="179"/>
    </row>
    <row r="23" spans="1:18" ht="12.75">
      <c r="A23" s="220"/>
      <c r="B23" s="221"/>
      <c r="C23" s="221"/>
      <c r="D23" s="221"/>
      <c r="E23" s="221"/>
      <c r="F23" s="221"/>
      <c r="G23" s="221"/>
      <c r="H23" s="222"/>
      <c r="I23" s="222"/>
      <c r="J23" s="222"/>
      <c r="K23" s="221"/>
      <c r="L23" s="218"/>
      <c r="M23" s="218"/>
      <c r="N23" s="218"/>
      <c r="R23" s="179"/>
    </row>
    <row r="24" spans="1:18" ht="12.75">
      <c r="A24" s="220" t="s">
        <v>179</v>
      </c>
      <c r="B24" s="222">
        <v>8</v>
      </c>
      <c r="C24" s="222">
        <v>74</v>
      </c>
      <c r="D24" s="222">
        <v>82</v>
      </c>
      <c r="E24" s="222">
        <v>8</v>
      </c>
      <c r="F24" s="222">
        <v>70</v>
      </c>
      <c r="G24" s="222">
        <v>5212</v>
      </c>
      <c r="H24" s="222">
        <v>880</v>
      </c>
      <c r="I24" s="222">
        <v>7850</v>
      </c>
      <c r="J24" s="222">
        <v>10</v>
      </c>
      <c r="K24" s="222">
        <v>609</v>
      </c>
      <c r="L24" s="218"/>
      <c r="M24" s="218"/>
      <c r="N24" s="218"/>
      <c r="R24" s="179"/>
    </row>
    <row r="25" spans="1:18" ht="12.75">
      <c r="A25" s="220"/>
      <c r="B25" s="221"/>
      <c r="C25" s="221"/>
      <c r="D25" s="221"/>
      <c r="E25" s="221"/>
      <c r="F25" s="221"/>
      <c r="G25" s="221"/>
      <c r="H25" s="222"/>
      <c r="I25" s="222"/>
      <c r="J25" s="222"/>
      <c r="K25" s="221"/>
      <c r="L25" s="218"/>
      <c r="M25" s="218"/>
      <c r="N25" s="218"/>
      <c r="R25" s="179"/>
    </row>
    <row r="26" spans="1:18" ht="12.75">
      <c r="A26" s="220" t="s">
        <v>180</v>
      </c>
      <c r="B26" s="222">
        <v>17</v>
      </c>
      <c r="C26" s="222">
        <v>460</v>
      </c>
      <c r="D26" s="222">
        <v>477</v>
      </c>
      <c r="E26" s="222">
        <v>15</v>
      </c>
      <c r="F26" s="222">
        <v>428</v>
      </c>
      <c r="G26" s="222">
        <v>10818</v>
      </c>
      <c r="H26" s="222">
        <v>3467</v>
      </c>
      <c r="I26" s="222">
        <v>7741</v>
      </c>
      <c r="J26" s="222">
        <v>5</v>
      </c>
      <c r="K26" s="222">
        <v>3419</v>
      </c>
      <c r="L26" s="218"/>
      <c r="M26" s="218"/>
      <c r="N26" s="218"/>
      <c r="R26" s="179"/>
    </row>
    <row r="27" spans="1:18" ht="12.75">
      <c r="A27" s="6"/>
      <c r="B27" s="174"/>
      <c r="C27" s="174"/>
      <c r="D27" s="174"/>
      <c r="E27" s="174"/>
      <c r="F27" s="174"/>
      <c r="G27" s="174"/>
      <c r="H27" s="219"/>
      <c r="I27" s="219"/>
      <c r="J27" s="219"/>
      <c r="K27" s="174"/>
      <c r="L27" s="218"/>
      <c r="M27" s="218"/>
      <c r="N27" s="218"/>
      <c r="R27" s="179"/>
    </row>
    <row r="28" spans="1:18" ht="12.75">
      <c r="A28" s="6" t="s">
        <v>181</v>
      </c>
      <c r="B28" s="174" t="s">
        <v>42</v>
      </c>
      <c r="C28" s="174">
        <v>243</v>
      </c>
      <c r="D28" s="219">
        <v>243</v>
      </c>
      <c r="E28" s="174" t="s">
        <v>42</v>
      </c>
      <c r="F28" s="174">
        <v>237</v>
      </c>
      <c r="G28" s="174" t="s">
        <v>42</v>
      </c>
      <c r="H28" s="174" t="s">
        <v>42</v>
      </c>
      <c r="I28" s="219">
        <v>14815</v>
      </c>
      <c r="J28" s="174" t="s">
        <v>42</v>
      </c>
      <c r="K28" s="174">
        <v>3512</v>
      </c>
      <c r="L28" s="218"/>
      <c r="M28" s="218"/>
      <c r="N28" s="218"/>
      <c r="R28" s="179"/>
    </row>
    <row r="29" spans="1:18" ht="12.75">
      <c r="A29" s="6" t="s">
        <v>182</v>
      </c>
      <c r="B29" s="184">
        <v>14</v>
      </c>
      <c r="C29" s="219">
        <v>60</v>
      </c>
      <c r="D29" s="219">
        <v>74</v>
      </c>
      <c r="E29" s="184">
        <v>10</v>
      </c>
      <c r="F29" s="219">
        <v>42</v>
      </c>
      <c r="G29" s="219">
        <v>3951</v>
      </c>
      <c r="H29" s="184">
        <v>5100</v>
      </c>
      <c r="I29" s="219">
        <v>20000</v>
      </c>
      <c r="J29" s="219">
        <v>15</v>
      </c>
      <c r="K29" s="219">
        <v>950</v>
      </c>
      <c r="L29" s="218"/>
      <c r="M29" s="218"/>
      <c r="N29" s="218"/>
      <c r="R29" s="179"/>
    </row>
    <row r="30" spans="1:18" ht="12.75">
      <c r="A30" s="6" t="s">
        <v>183</v>
      </c>
      <c r="B30" s="184">
        <v>284</v>
      </c>
      <c r="C30" s="219">
        <v>1521</v>
      </c>
      <c r="D30" s="219">
        <v>1805</v>
      </c>
      <c r="E30" s="184">
        <v>284</v>
      </c>
      <c r="F30" s="219">
        <v>1501</v>
      </c>
      <c r="G30" s="174" t="s">
        <v>42</v>
      </c>
      <c r="H30" s="184">
        <v>3500</v>
      </c>
      <c r="I30" s="219">
        <v>13000</v>
      </c>
      <c r="J30" s="174" t="s">
        <v>42</v>
      </c>
      <c r="K30" s="219">
        <v>20507</v>
      </c>
      <c r="L30" s="218"/>
      <c r="M30" s="218"/>
      <c r="N30" s="218"/>
      <c r="R30" s="179"/>
    </row>
    <row r="31" spans="1:18" s="225" customFormat="1" ht="12.75">
      <c r="A31" s="220" t="s">
        <v>275</v>
      </c>
      <c r="B31" s="223">
        <v>298</v>
      </c>
      <c r="C31" s="221">
        <v>1824</v>
      </c>
      <c r="D31" s="221">
        <v>2122</v>
      </c>
      <c r="E31" s="223">
        <v>294</v>
      </c>
      <c r="F31" s="221">
        <v>1780</v>
      </c>
      <c r="G31" s="221">
        <v>3951</v>
      </c>
      <c r="H31" s="223">
        <v>3554</v>
      </c>
      <c r="I31" s="222">
        <v>13407</v>
      </c>
      <c r="J31" s="222">
        <v>15</v>
      </c>
      <c r="K31" s="221">
        <v>24969</v>
      </c>
      <c r="L31" s="224"/>
      <c r="M31" s="224"/>
      <c r="N31" s="224"/>
      <c r="R31" s="257"/>
    </row>
    <row r="32" spans="1:18" ht="12.75">
      <c r="A32" s="6"/>
      <c r="B32" s="174"/>
      <c r="C32" s="174"/>
      <c r="D32" s="174"/>
      <c r="E32" s="174"/>
      <c r="F32" s="174"/>
      <c r="G32" s="174"/>
      <c r="H32" s="219"/>
      <c r="I32" s="219"/>
      <c r="J32" s="219"/>
      <c r="K32" s="174"/>
      <c r="L32" s="218"/>
      <c r="M32" s="218"/>
      <c r="N32" s="218"/>
      <c r="R32" s="179"/>
    </row>
    <row r="33" spans="1:18" ht="12.75">
      <c r="A33" s="6" t="s">
        <v>184</v>
      </c>
      <c r="B33" s="226">
        <v>65</v>
      </c>
      <c r="C33" s="226">
        <v>279</v>
      </c>
      <c r="D33" s="219">
        <v>344</v>
      </c>
      <c r="E33" s="226">
        <v>62</v>
      </c>
      <c r="F33" s="226">
        <v>269</v>
      </c>
      <c r="G33" s="219">
        <v>11478</v>
      </c>
      <c r="H33" s="226">
        <v>3502</v>
      </c>
      <c r="I33" s="226">
        <v>7874</v>
      </c>
      <c r="J33" s="226">
        <v>11</v>
      </c>
      <c r="K33" s="226">
        <v>2461</v>
      </c>
      <c r="L33" s="218"/>
      <c r="M33" s="218"/>
      <c r="N33" s="218"/>
      <c r="R33" s="179"/>
    </row>
    <row r="34" spans="1:18" ht="12.75">
      <c r="A34" s="6" t="s">
        <v>185</v>
      </c>
      <c r="B34" s="226">
        <v>17</v>
      </c>
      <c r="C34" s="226">
        <v>150</v>
      </c>
      <c r="D34" s="219">
        <v>167</v>
      </c>
      <c r="E34" s="226">
        <v>17</v>
      </c>
      <c r="F34" s="226">
        <v>135</v>
      </c>
      <c r="G34" s="219" t="s">
        <v>42</v>
      </c>
      <c r="H34" s="226">
        <v>5000</v>
      </c>
      <c r="I34" s="226">
        <v>12000</v>
      </c>
      <c r="J34" s="226" t="s">
        <v>42</v>
      </c>
      <c r="K34" s="219">
        <v>1705</v>
      </c>
      <c r="L34" s="218"/>
      <c r="M34" s="218"/>
      <c r="N34" s="218"/>
      <c r="R34" s="179"/>
    </row>
    <row r="35" spans="1:18" ht="12.75">
      <c r="A35" s="6" t="s">
        <v>186</v>
      </c>
      <c r="B35" s="226" t="s">
        <v>42</v>
      </c>
      <c r="C35" s="226">
        <v>318</v>
      </c>
      <c r="D35" s="219">
        <v>318</v>
      </c>
      <c r="E35" s="226" t="s">
        <v>42</v>
      </c>
      <c r="F35" s="226">
        <v>267</v>
      </c>
      <c r="G35" s="219">
        <v>598</v>
      </c>
      <c r="H35" s="226" t="s">
        <v>42</v>
      </c>
      <c r="I35" s="226">
        <v>14753</v>
      </c>
      <c r="J35" s="226">
        <v>15</v>
      </c>
      <c r="K35" s="219">
        <v>3948</v>
      </c>
      <c r="L35" s="218"/>
      <c r="M35" s="218"/>
      <c r="N35" s="218"/>
      <c r="R35" s="179"/>
    </row>
    <row r="36" spans="1:18" ht="12.75">
      <c r="A36" s="6" t="s">
        <v>187</v>
      </c>
      <c r="B36" s="226">
        <v>8</v>
      </c>
      <c r="C36" s="226">
        <v>160</v>
      </c>
      <c r="D36" s="219">
        <v>168</v>
      </c>
      <c r="E36" s="226">
        <v>8</v>
      </c>
      <c r="F36" s="226">
        <v>145</v>
      </c>
      <c r="G36" s="219">
        <v>4600</v>
      </c>
      <c r="H36" s="226">
        <v>5625</v>
      </c>
      <c r="I36" s="226">
        <v>12676</v>
      </c>
      <c r="J36" s="226">
        <v>11</v>
      </c>
      <c r="K36" s="219">
        <v>1934</v>
      </c>
      <c r="L36" s="218"/>
      <c r="M36" s="218"/>
      <c r="N36" s="218"/>
      <c r="R36" s="179"/>
    </row>
    <row r="37" spans="1:18" ht="12.75">
      <c r="A37" s="220" t="s">
        <v>188</v>
      </c>
      <c r="B37" s="221">
        <v>90</v>
      </c>
      <c r="C37" s="221">
        <v>907</v>
      </c>
      <c r="D37" s="221">
        <v>997</v>
      </c>
      <c r="E37" s="221">
        <v>87</v>
      </c>
      <c r="F37" s="221">
        <v>816</v>
      </c>
      <c r="G37" s="221">
        <v>16676</v>
      </c>
      <c r="H37" s="222">
        <v>3990</v>
      </c>
      <c r="I37" s="222">
        <v>11661</v>
      </c>
      <c r="J37" s="222">
        <v>11</v>
      </c>
      <c r="K37" s="221">
        <v>10048</v>
      </c>
      <c r="L37" s="218"/>
      <c r="M37" s="218"/>
      <c r="N37" s="218"/>
      <c r="R37" s="179"/>
    </row>
    <row r="38" spans="1:18" ht="12.75">
      <c r="A38" s="220"/>
      <c r="B38" s="221"/>
      <c r="C38" s="221"/>
      <c r="D38" s="221"/>
      <c r="E38" s="221"/>
      <c r="F38" s="221"/>
      <c r="G38" s="221"/>
      <c r="H38" s="222"/>
      <c r="I38" s="222"/>
      <c r="J38" s="222"/>
      <c r="K38" s="221"/>
      <c r="L38" s="218"/>
      <c r="M38" s="218"/>
      <c r="N38" s="218"/>
      <c r="R38" s="179"/>
    </row>
    <row r="39" spans="1:18" ht="12.75">
      <c r="A39" s="220" t="s">
        <v>189</v>
      </c>
      <c r="B39" s="222">
        <v>121</v>
      </c>
      <c r="C39" s="222">
        <v>214</v>
      </c>
      <c r="D39" s="222">
        <v>335</v>
      </c>
      <c r="E39" s="222">
        <v>121</v>
      </c>
      <c r="F39" s="222">
        <v>214</v>
      </c>
      <c r="G39" s="222">
        <v>8600</v>
      </c>
      <c r="H39" s="222">
        <v>2000</v>
      </c>
      <c r="I39" s="222">
        <v>3000</v>
      </c>
      <c r="J39" s="222">
        <v>14</v>
      </c>
      <c r="K39" s="222">
        <v>1004</v>
      </c>
      <c r="L39" s="218"/>
      <c r="M39" s="218"/>
      <c r="N39" s="218"/>
      <c r="R39" s="179"/>
    </row>
    <row r="40" spans="1:18" ht="12.75">
      <c r="A40" s="6"/>
      <c r="B40" s="174"/>
      <c r="C40" s="174"/>
      <c r="D40" s="174"/>
      <c r="E40" s="174"/>
      <c r="F40" s="174"/>
      <c r="G40" s="174"/>
      <c r="H40" s="219"/>
      <c r="I40" s="219"/>
      <c r="J40" s="219"/>
      <c r="K40" s="174"/>
      <c r="L40" s="218"/>
      <c r="M40" s="218"/>
      <c r="N40" s="218"/>
      <c r="R40" s="179"/>
    </row>
    <row r="41" spans="1:18" ht="12.75">
      <c r="A41" s="6" t="s">
        <v>190</v>
      </c>
      <c r="B41" s="174" t="s">
        <v>42</v>
      </c>
      <c r="C41" s="219">
        <v>22</v>
      </c>
      <c r="D41" s="219">
        <v>22</v>
      </c>
      <c r="E41" s="174" t="s">
        <v>42</v>
      </c>
      <c r="F41" s="219">
        <v>22</v>
      </c>
      <c r="G41" s="219">
        <v>3567</v>
      </c>
      <c r="H41" s="174" t="s">
        <v>42</v>
      </c>
      <c r="I41" s="219">
        <v>1100</v>
      </c>
      <c r="J41" s="219">
        <v>6</v>
      </c>
      <c r="K41" s="219">
        <v>46</v>
      </c>
      <c r="L41" s="218"/>
      <c r="M41" s="218"/>
      <c r="N41" s="218"/>
      <c r="R41" s="179"/>
    </row>
    <row r="42" spans="1:18" ht="12.75">
      <c r="A42" s="6" t="s">
        <v>191</v>
      </c>
      <c r="B42" s="219">
        <v>10</v>
      </c>
      <c r="C42" s="219">
        <v>4</v>
      </c>
      <c r="D42" s="219">
        <v>14</v>
      </c>
      <c r="E42" s="219">
        <v>10</v>
      </c>
      <c r="F42" s="219">
        <v>4</v>
      </c>
      <c r="G42" s="219">
        <v>43960</v>
      </c>
      <c r="H42" s="219">
        <v>2000</v>
      </c>
      <c r="I42" s="219">
        <v>3600</v>
      </c>
      <c r="J42" s="219">
        <v>5</v>
      </c>
      <c r="K42" s="219">
        <v>254</v>
      </c>
      <c r="L42" s="218"/>
      <c r="M42" s="218"/>
      <c r="N42" s="218"/>
      <c r="R42" s="179"/>
    </row>
    <row r="43" spans="1:18" ht="12.75">
      <c r="A43" s="6" t="s">
        <v>192</v>
      </c>
      <c r="B43" s="219">
        <v>10</v>
      </c>
      <c r="C43" s="219">
        <v>38</v>
      </c>
      <c r="D43" s="219">
        <v>48</v>
      </c>
      <c r="E43" s="219">
        <v>10</v>
      </c>
      <c r="F43" s="219">
        <v>38</v>
      </c>
      <c r="G43" s="219">
        <v>29051</v>
      </c>
      <c r="H43" s="219">
        <v>3500</v>
      </c>
      <c r="I43" s="219">
        <v>6300</v>
      </c>
      <c r="J43" s="219">
        <v>5</v>
      </c>
      <c r="K43" s="219">
        <v>420</v>
      </c>
      <c r="L43" s="218"/>
      <c r="M43" s="218"/>
      <c r="N43" s="218"/>
      <c r="R43" s="179"/>
    </row>
    <row r="44" spans="1:18" ht="12.75">
      <c r="A44" s="6" t="s">
        <v>193</v>
      </c>
      <c r="B44" s="174" t="s">
        <v>42</v>
      </c>
      <c r="C44" s="219" t="s">
        <v>42</v>
      </c>
      <c r="D44" s="219" t="s">
        <v>42</v>
      </c>
      <c r="E44" s="174" t="s">
        <v>42</v>
      </c>
      <c r="F44" s="219" t="s">
        <v>42</v>
      </c>
      <c r="G44" s="219">
        <v>2358</v>
      </c>
      <c r="H44" s="174" t="s">
        <v>42</v>
      </c>
      <c r="I44" s="219" t="s">
        <v>42</v>
      </c>
      <c r="J44" s="219">
        <v>36</v>
      </c>
      <c r="K44" s="219">
        <v>85</v>
      </c>
      <c r="L44" s="218"/>
      <c r="M44" s="218"/>
      <c r="N44" s="218"/>
      <c r="R44" s="179"/>
    </row>
    <row r="45" spans="1:18" ht="12.75">
      <c r="A45" s="6" t="s">
        <v>194</v>
      </c>
      <c r="B45" s="219">
        <v>35</v>
      </c>
      <c r="C45" s="219">
        <v>2</v>
      </c>
      <c r="D45" s="219">
        <v>37</v>
      </c>
      <c r="E45" s="219">
        <v>34</v>
      </c>
      <c r="F45" s="219">
        <v>2</v>
      </c>
      <c r="G45" s="219">
        <v>11800</v>
      </c>
      <c r="H45" s="219">
        <v>3400</v>
      </c>
      <c r="I45" s="219">
        <v>4500</v>
      </c>
      <c r="J45" s="219">
        <v>4</v>
      </c>
      <c r="K45" s="219">
        <v>172</v>
      </c>
      <c r="L45" s="218"/>
      <c r="M45" s="218"/>
      <c r="N45" s="218"/>
      <c r="R45" s="179"/>
    </row>
    <row r="46" spans="1:18" ht="12.75">
      <c r="A46" s="6" t="s">
        <v>195</v>
      </c>
      <c r="B46" s="219">
        <v>2</v>
      </c>
      <c r="C46" s="219">
        <v>24</v>
      </c>
      <c r="D46" s="219">
        <v>26</v>
      </c>
      <c r="E46" s="219">
        <v>2</v>
      </c>
      <c r="F46" s="219">
        <v>9</v>
      </c>
      <c r="G46" s="219">
        <v>4383</v>
      </c>
      <c r="H46" s="219">
        <v>3000</v>
      </c>
      <c r="I46" s="219">
        <v>7000</v>
      </c>
      <c r="J46" s="219">
        <v>12</v>
      </c>
      <c r="K46" s="219">
        <v>122</v>
      </c>
      <c r="L46" s="218"/>
      <c r="M46" s="218"/>
      <c r="N46" s="218"/>
      <c r="R46" s="179"/>
    </row>
    <row r="47" spans="1:18" ht="12.75">
      <c r="A47" s="6" t="s">
        <v>196</v>
      </c>
      <c r="B47" s="174" t="s">
        <v>42</v>
      </c>
      <c r="C47" s="219" t="s">
        <v>42</v>
      </c>
      <c r="D47" s="219" t="s">
        <v>42</v>
      </c>
      <c r="E47" s="174" t="s">
        <v>42</v>
      </c>
      <c r="F47" s="219" t="s">
        <v>42</v>
      </c>
      <c r="G47" s="219">
        <v>518</v>
      </c>
      <c r="H47" s="174" t="s">
        <v>42</v>
      </c>
      <c r="I47" s="219" t="s">
        <v>42</v>
      </c>
      <c r="J47" s="219">
        <v>15</v>
      </c>
      <c r="K47" s="219">
        <v>8</v>
      </c>
      <c r="L47" s="218"/>
      <c r="M47" s="218"/>
      <c r="N47" s="218"/>
      <c r="R47" s="179"/>
    </row>
    <row r="48" spans="1:18" ht="12.75">
      <c r="A48" s="6" t="s">
        <v>197</v>
      </c>
      <c r="B48" s="184">
        <v>3</v>
      </c>
      <c r="C48" s="219" t="s">
        <v>42</v>
      </c>
      <c r="D48" s="219">
        <v>3</v>
      </c>
      <c r="E48" s="184">
        <v>3</v>
      </c>
      <c r="F48" s="219" t="s">
        <v>42</v>
      </c>
      <c r="G48" s="219">
        <v>1309</v>
      </c>
      <c r="H48" s="184">
        <v>5000</v>
      </c>
      <c r="I48" s="219" t="s">
        <v>42</v>
      </c>
      <c r="J48" s="219">
        <v>18</v>
      </c>
      <c r="K48" s="219">
        <v>39</v>
      </c>
      <c r="L48" s="218"/>
      <c r="M48" s="218"/>
      <c r="N48" s="218"/>
      <c r="R48" s="179"/>
    </row>
    <row r="49" spans="1:18" ht="12.75">
      <c r="A49" s="6" t="s">
        <v>198</v>
      </c>
      <c r="B49" s="219">
        <v>7</v>
      </c>
      <c r="C49" s="219">
        <v>8</v>
      </c>
      <c r="D49" s="219">
        <v>15</v>
      </c>
      <c r="E49" s="219">
        <v>7</v>
      </c>
      <c r="F49" s="219">
        <v>8</v>
      </c>
      <c r="G49" s="219" t="s">
        <v>42</v>
      </c>
      <c r="H49" s="219">
        <v>3000</v>
      </c>
      <c r="I49" s="219">
        <v>5000</v>
      </c>
      <c r="J49" s="219" t="s">
        <v>42</v>
      </c>
      <c r="K49" s="219">
        <v>61</v>
      </c>
      <c r="L49" s="218"/>
      <c r="M49" s="218"/>
      <c r="N49" s="218"/>
      <c r="R49" s="179"/>
    </row>
    <row r="50" spans="1:18" ht="12.75">
      <c r="A50" s="220" t="s">
        <v>276</v>
      </c>
      <c r="B50" s="221">
        <v>67</v>
      </c>
      <c r="C50" s="221">
        <f>SUM(C41:C49)</f>
        <v>98</v>
      </c>
      <c r="D50" s="221">
        <f>SUM(D41:D49)</f>
        <v>165</v>
      </c>
      <c r="E50" s="221">
        <v>66</v>
      </c>
      <c r="F50" s="221">
        <f>SUM(F41:F49)</f>
        <v>83</v>
      </c>
      <c r="G50" s="221">
        <v>96946</v>
      </c>
      <c r="H50" s="222">
        <v>3221</v>
      </c>
      <c r="I50" s="222">
        <f>((I41*F41)+(I42*F42)+(I43*F43)+(I45*F45)+(I46*F46)+(I49*F49))/F50</f>
        <v>4698.795180722892</v>
      </c>
      <c r="J50" s="222">
        <v>6</v>
      </c>
      <c r="K50" s="221">
        <f>SUM(K41:K49)</f>
        <v>1207</v>
      </c>
      <c r="L50" s="218"/>
      <c r="M50" s="218"/>
      <c r="N50" s="218"/>
      <c r="R50" s="179"/>
    </row>
    <row r="51" spans="1:18" ht="12.75">
      <c r="A51" s="220"/>
      <c r="B51" s="221"/>
      <c r="C51" s="221"/>
      <c r="D51" s="221"/>
      <c r="E51" s="221"/>
      <c r="F51" s="221"/>
      <c r="G51" s="221"/>
      <c r="H51" s="222"/>
      <c r="I51" s="222"/>
      <c r="J51" s="222"/>
      <c r="K51" s="221"/>
      <c r="L51" s="218"/>
      <c r="M51" s="218"/>
      <c r="N51" s="218"/>
      <c r="R51" s="179"/>
    </row>
    <row r="52" spans="1:18" ht="12.75">
      <c r="A52" s="220" t="s">
        <v>199</v>
      </c>
      <c r="B52" s="222" t="s">
        <v>42</v>
      </c>
      <c r="C52" s="222">
        <v>63</v>
      </c>
      <c r="D52" s="222">
        <v>63</v>
      </c>
      <c r="E52" s="222" t="s">
        <v>42</v>
      </c>
      <c r="F52" s="222">
        <v>63</v>
      </c>
      <c r="G52" s="223">
        <v>4272</v>
      </c>
      <c r="H52" s="221" t="s">
        <v>42</v>
      </c>
      <c r="I52" s="222">
        <v>12000</v>
      </c>
      <c r="J52" s="223">
        <v>15</v>
      </c>
      <c r="K52" s="222">
        <v>820</v>
      </c>
      <c r="L52" s="218"/>
      <c r="M52" s="218"/>
      <c r="N52" s="218"/>
      <c r="R52" s="179"/>
    </row>
    <row r="53" spans="1:18" ht="12.75">
      <c r="A53" s="6"/>
      <c r="B53" s="174"/>
      <c r="C53" s="174"/>
      <c r="D53" s="174"/>
      <c r="E53" s="174"/>
      <c r="F53" s="174"/>
      <c r="G53" s="174"/>
      <c r="H53" s="219"/>
      <c r="I53" s="219"/>
      <c r="J53" s="219"/>
      <c r="K53" s="174"/>
      <c r="L53" s="218"/>
      <c r="M53" s="218"/>
      <c r="N53" s="218"/>
      <c r="R53" s="179"/>
    </row>
    <row r="54" spans="1:18" ht="12.75">
      <c r="A54" s="6" t="s">
        <v>200</v>
      </c>
      <c r="B54" s="184">
        <v>400</v>
      </c>
      <c r="C54" s="219">
        <v>165</v>
      </c>
      <c r="D54" s="219">
        <v>565</v>
      </c>
      <c r="E54" s="184">
        <v>400</v>
      </c>
      <c r="F54" s="219">
        <v>160</v>
      </c>
      <c r="G54" s="219">
        <v>14642</v>
      </c>
      <c r="H54" s="184">
        <v>7000</v>
      </c>
      <c r="I54" s="219">
        <v>15000</v>
      </c>
      <c r="J54" s="219">
        <v>24</v>
      </c>
      <c r="K54" s="219">
        <v>5551</v>
      </c>
      <c r="L54" s="218"/>
      <c r="M54" s="218"/>
      <c r="N54" s="218"/>
      <c r="R54" s="179"/>
    </row>
    <row r="55" spans="1:18" ht="12.75">
      <c r="A55" s="6" t="s">
        <v>201</v>
      </c>
      <c r="B55" s="219">
        <v>10</v>
      </c>
      <c r="C55" s="219">
        <v>19</v>
      </c>
      <c r="D55" s="219">
        <v>29</v>
      </c>
      <c r="E55" s="219">
        <v>10</v>
      </c>
      <c r="F55" s="219">
        <v>19</v>
      </c>
      <c r="G55" s="219">
        <v>6379</v>
      </c>
      <c r="H55" s="219">
        <v>2731</v>
      </c>
      <c r="I55" s="219">
        <v>6350</v>
      </c>
      <c r="J55" s="219">
        <v>3</v>
      </c>
      <c r="K55" s="219">
        <v>167</v>
      </c>
      <c r="L55" s="218"/>
      <c r="M55" s="218"/>
      <c r="N55" s="218"/>
      <c r="R55" s="179"/>
    </row>
    <row r="56" spans="1:18" ht="12.75">
      <c r="A56" s="6" t="s">
        <v>202</v>
      </c>
      <c r="B56" s="219">
        <v>113</v>
      </c>
      <c r="C56" s="219" t="s">
        <v>42</v>
      </c>
      <c r="D56" s="219">
        <v>113</v>
      </c>
      <c r="E56" s="219">
        <v>113</v>
      </c>
      <c r="F56" s="219" t="s">
        <v>42</v>
      </c>
      <c r="G56" s="219">
        <v>17800</v>
      </c>
      <c r="H56" s="219">
        <v>1720</v>
      </c>
      <c r="I56" s="219" t="s">
        <v>42</v>
      </c>
      <c r="J56" s="219">
        <v>21</v>
      </c>
      <c r="K56" s="219">
        <v>569</v>
      </c>
      <c r="L56" s="218"/>
      <c r="M56" s="218"/>
      <c r="N56" s="218"/>
      <c r="R56" s="179"/>
    </row>
    <row r="57" spans="1:18" ht="12.75">
      <c r="A57" s="6" t="s">
        <v>203</v>
      </c>
      <c r="B57" s="219">
        <v>4</v>
      </c>
      <c r="C57" s="219">
        <v>3</v>
      </c>
      <c r="D57" s="219">
        <v>7</v>
      </c>
      <c r="E57" s="219">
        <v>2</v>
      </c>
      <c r="F57" s="219">
        <v>3</v>
      </c>
      <c r="G57" s="219">
        <v>2411</v>
      </c>
      <c r="H57" s="219">
        <v>2000</v>
      </c>
      <c r="I57" s="219">
        <v>5000</v>
      </c>
      <c r="J57" s="219">
        <v>8</v>
      </c>
      <c r="K57" s="219">
        <v>39</v>
      </c>
      <c r="L57" s="218"/>
      <c r="M57" s="218"/>
      <c r="N57" s="218"/>
      <c r="R57" s="179"/>
    </row>
    <row r="58" spans="1:18" ht="12.75">
      <c r="A58" s="6" t="s">
        <v>204</v>
      </c>
      <c r="B58" s="219">
        <v>7</v>
      </c>
      <c r="C58" s="219">
        <v>24</v>
      </c>
      <c r="D58" s="219">
        <v>31</v>
      </c>
      <c r="E58" s="219">
        <v>7</v>
      </c>
      <c r="F58" s="219">
        <v>24</v>
      </c>
      <c r="G58" s="219">
        <v>20230</v>
      </c>
      <c r="H58" s="219">
        <v>4000</v>
      </c>
      <c r="I58" s="219">
        <v>20000</v>
      </c>
      <c r="J58" s="219">
        <v>25</v>
      </c>
      <c r="K58" s="219">
        <v>1014</v>
      </c>
      <c r="L58" s="218"/>
      <c r="M58" s="218"/>
      <c r="N58" s="218"/>
      <c r="R58" s="179"/>
    </row>
    <row r="59" spans="1:18" s="225" customFormat="1" ht="12.75">
      <c r="A59" s="220" t="s">
        <v>205</v>
      </c>
      <c r="B59" s="221">
        <v>534</v>
      </c>
      <c r="C59" s="221">
        <v>211</v>
      </c>
      <c r="D59" s="221">
        <v>745</v>
      </c>
      <c r="E59" s="221">
        <v>532</v>
      </c>
      <c r="F59" s="221">
        <v>206</v>
      </c>
      <c r="G59" s="221">
        <v>61462</v>
      </c>
      <c r="H59" s="222">
        <v>5740</v>
      </c>
      <c r="I59" s="222">
        <v>14639</v>
      </c>
      <c r="J59" s="222">
        <v>21</v>
      </c>
      <c r="K59" s="221">
        <v>7340</v>
      </c>
      <c r="L59" s="224"/>
      <c r="M59" s="224"/>
      <c r="N59" s="224"/>
      <c r="R59" s="257"/>
    </row>
    <row r="60" spans="1:18" ht="12.75">
      <c r="A60" s="6"/>
      <c r="B60" s="174"/>
      <c r="C60" s="174"/>
      <c r="D60" s="174"/>
      <c r="E60" s="174"/>
      <c r="F60" s="174"/>
      <c r="G60" s="174"/>
      <c r="H60" s="219"/>
      <c r="I60" s="219"/>
      <c r="J60" s="219"/>
      <c r="K60" s="174"/>
      <c r="L60" s="218"/>
      <c r="M60" s="218"/>
      <c r="N60" s="218"/>
      <c r="R60" s="179"/>
    </row>
    <row r="61" spans="1:18" ht="12.75">
      <c r="A61" s="6" t="s">
        <v>206</v>
      </c>
      <c r="B61" s="219">
        <v>272</v>
      </c>
      <c r="C61" s="219">
        <v>475</v>
      </c>
      <c r="D61" s="219">
        <v>747</v>
      </c>
      <c r="E61" s="219">
        <v>272</v>
      </c>
      <c r="F61" s="219">
        <v>473</v>
      </c>
      <c r="G61" s="219">
        <v>2800</v>
      </c>
      <c r="H61" s="219">
        <v>4000</v>
      </c>
      <c r="I61" s="219">
        <v>11222</v>
      </c>
      <c r="J61" s="219">
        <v>10</v>
      </c>
      <c r="K61" s="219">
        <v>6424</v>
      </c>
      <c r="L61" s="218"/>
      <c r="M61" s="218"/>
      <c r="N61" s="218"/>
      <c r="R61" s="179"/>
    </row>
    <row r="62" spans="1:18" ht="12.75">
      <c r="A62" s="6" t="s">
        <v>207</v>
      </c>
      <c r="B62" s="219">
        <v>134</v>
      </c>
      <c r="C62" s="219">
        <v>64</v>
      </c>
      <c r="D62" s="219">
        <v>198</v>
      </c>
      <c r="E62" s="219">
        <v>134</v>
      </c>
      <c r="F62" s="219">
        <v>64</v>
      </c>
      <c r="G62" s="219">
        <v>800</v>
      </c>
      <c r="H62" s="219">
        <v>5190</v>
      </c>
      <c r="I62" s="219">
        <v>9300</v>
      </c>
      <c r="J62" s="219">
        <v>10</v>
      </c>
      <c r="K62" s="219">
        <v>1298</v>
      </c>
      <c r="L62" s="218"/>
      <c r="M62" s="218"/>
      <c r="N62" s="218"/>
      <c r="R62" s="179"/>
    </row>
    <row r="63" spans="1:18" ht="12.75">
      <c r="A63" s="6" t="s">
        <v>208</v>
      </c>
      <c r="B63" s="219">
        <v>2054</v>
      </c>
      <c r="C63" s="219">
        <v>1636</v>
      </c>
      <c r="D63" s="219">
        <v>3690</v>
      </c>
      <c r="E63" s="219">
        <v>1767</v>
      </c>
      <c r="F63" s="219">
        <v>1407</v>
      </c>
      <c r="G63" s="219">
        <v>17252</v>
      </c>
      <c r="H63" s="219">
        <v>1600</v>
      </c>
      <c r="I63" s="219">
        <v>10359</v>
      </c>
      <c r="J63" s="219">
        <v>3</v>
      </c>
      <c r="K63" s="219">
        <v>17454</v>
      </c>
      <c r="L63" s="218"/>
      <c r="M63" s="218"/>
      <c r="N63" s="218"/>
      <c r="R63" s="179"/>
    </row>
    <row r="64" spans="1:18" s="225" customFormat="1" ht="12.75">
      <c r="A64" s="220" t="s">
        <v>209</v>
      </c>
      <c r="B64" s="221">
        <v>2460</v>
      </c>
      <c r="C64" s="221">
        <v>2175</v>
      </c>
      <c r="D64" s="221">
        <v>4635</v>
      </c>
      <c r="E64" s="221">
        <v>2173</v>
      </c>
      <c r="F64" s="221">
        <v>1944</v>
      </c>
      <c r="G64" s="221">
        <v>20852</v>
      </c>
      <c r="H64" s="222">
        <v>2122</v>
      </c>
      <c r="I64" s="222">
        <v>10534</v>
      </c>
      <c r="J64" s="222">
        <v>4</v>
      </c>
      <c r="K64" s="221">
        <v>25176</v>
      </c>
      <c r="L64" s="224"/>
      <c r="M64" s="224"/>
      <c r="N64" s="224"/>
      <c r="R64" s="257"/>
    </row>
    <row r="65" spans="1:18" ht="12.75">
      <c r="A65" s="6"/>
      <c r="B65" s="174"/>
      <c r="C65" s="174"/>
      <c r="D65" s="174"/>
      <c r="E65" s="174"/>
      <c r="F65" s="174"/>
      <c r="G65" s="174"/>
      <c r="H65" s="219"/>
      <c r="I65" s="219"/>
      <c r="J65" s="219"/>
      <c r="K65" s="174"/>
      <c r="L65" s="218"/>
      <c r="M65" s="218"/>
      <c r="N65" s="218"/>
      <c r="R65" s="179"/>
    </row>
    <row r="66" spans="1:18" s="225" customFormat="1" ht="12.75">
      <c r="A66" s="220" t="s">
        <v>210</v>
      </c>
      <c r="B66" s="222" t="s">
        <v>42</v>
      </c>
      <c r="C66" s="222">
        <v>4078</v>
      </c>
      <c r="D66" s="222">
        <v>4078</v>
      </c>
      <c r="E66" s="222" t="s">
        <v>42</v>
      </c>
      <c r="F66" s="222">
        <v>3593</v>
      </c>
      <c r="G66" s="222">
        <v>2644</v>
      </c>
      <c r="H66" s="222" t="s">
        <v>42</v>
      </c>
      <c r="I66" s="222">
        <v>13000</v>
      </c>
      <c r="J66" s="222">
        <v>9</v>
      </c>
      <c r="K66" s="222">
        <v>46732</v>
      </c>
      <c r="L66" s="224"/>
      <c r="M66" s="224"/>
      <c r="N66" s="224"/>
      <c r="R66" s="257"/>
    </row>
    <row r="67" spans="1:19" ht="12.75">
      <c r="A67" s="6"/>
      <c r="B67" s="174"/>
      <c r="C67" s="174"/>
      <c r="D67" s="174"/>
      <c r="E67" s="174"/>
      <c r="F67" s="174"/>
      <c r="G67" s="174"/>
      <c r="H67" s="219"/>
      <c r="I67" s="219"/>
      <c r="J67" s="219"/>
      <c r="K67" s="174"/>
      <c r="L67" s="218"/>
      <c r="M67" s="218"/>
      <c r="N67" s="218"/>
      <c r="R67" s="179"/>
      <c r="S67" s="215"/>
    </row>
    <row r="68" spans="1:19" ht="12.75">
      <c r="A68" s="6" t="s">
        <v>211</v>
      </c>
      <c r="B68" s="174" t="s">
        <v>42</v>
      </c>
      <c r="C68" s="219">
        <v>2160</v>
      </c>
      <c r="D68" s="219">
        <v>2160</v>
      </c>
      <c r="E68" s="174" t="s">
        <v>42</v>
      </c>
      <c r="F68" s="219">
        <v>2160</v>
      </c>
      <c r="G68" s="219">
        <v>10000</v>
      </c>
      <c r="H68" s="174" t="s">
        <v>42</v>
      </c>
      <c r="I68" s="219">
        <v>22000</v>
      </c>
      <c r="J68" s="219">
        <v>15</v>
      </c>
      <c r="K68" s="219">
        <v>47670</v>
      </c>
      <c r="L68" s="218"/>
      <c r="M68" s="218"/>
      <c r="N68" s="218"/>
      <c r="R68" s="179"/>
      <c r="S68" s="215"/>
    </row>
    <row r="69" spans="1:18" ht="12.75">
      <c r="A69" s="6" t="s">
        <v>212</v>
      </c>
      <c r="B69" s="174" t="s">
        <v>42</v>
      </c>
      <c r="C69" s="219">
        <v>200</v>
      </c>
      <c r="D69" s="219">
        <v>200</v>
      </c>
      <c r="E69" s="174" t="s">
        <v>42</v>
      </c>
      <c r="F69" s="219">
        <v>200</v>
      </c>
      <c r="G69" s="219">
        <v>5000</v>
      </c>
      <c r="H69" s="174" t="s">
        <v>42</v>
      </c>
      <c r="I69" s="219">
        <v>22000</v>
      </c>
      <c r="J69" s="219">
        <v>15</v>
      </c>
      <c r="K69" s="219">
        <v>4475</v>
      </c>
      <c r="L69" s="218"/>
      <c r="M69" s="218"/>
      <c r="N69" s="218"/>
      <c r="R69" s="179"/>
    </row>
    <row r="70" spans="1:18" s="225" customFormat="1" ht="12.75">
      <c r="A70" s="220" t="s">
        <v>213</v>
      </c>
      <c r="B70" s="221" t="s">
        <v>42</v>
      </c>
      <c r="C70" s="221">
        <v>2360</v>
      </c>
      <c r="D70" s="221">
        <v>2360</v>
      </c>
      <c r="E70" s="221" t="s">
        <v>42</v>
      </c>
      <c r="F70" s="221">
        <v>2360</v>
      </c>
      <c r="G70" s="221">
        <v>15000</v>
      </c>
      <c r="H70" s="221" t="s">
        <v>42</v>
      </c>
      <c r="I70" s="222">
        <v>22000</v>
      </c>
      <c r="J70" s="222">
        <v>15</v>
      </c>
      <c r="K70" s="221">
        <v>52145</v>
      </c>
      <c r="L70" s="224"/>
      <c r="M70" s="224"/>
      <c r="N70" s="224"/>
      <c r="R70" s="257"/>
    </row>
    <row r="71" spans="1:18" ht="12.75">
      <c r="A71" s="6"/>
      <c r="B71" s="174"/>
      <c r="C71" s="174"/>
      <c r="D71" s="174"/>
      <c r="E71" s="174"/>
      <c r="F71" s="174"/>
      <c r="G71" s="174"/>
      <c r="H71" s="219"/>
      <c r="I71" s="219"/>
      <c r="J71" s="219"/>
      <c r="K71" s="174"/>
      <c r="L71" s="218"/>
      <c r="M71" s="218"/>
      <c r="N71" s="218"/>
      <c r="R71" s="179"/>
    </row>
    <row r="72" spans="1:18" ht="12.75">
      <c r="A72" s="6" t="s">
        <v>214</v>
      </c>
      <c r="B72" s="174" t="s">
        <v>42</v>
      </c>
      <c r="C72" s="219">
        <v>69</v>
      </c>
      <c r="D72" s="219">
        <v>69</v>
      </c>
      <c r="E72" s="174" t="s">
        <v>42</v>
      </c>
      <c r="F72" s="219">
        <v>67</v>
      </c>
      <c r="G72" s="174" t="s">
        <v>42</v>
      </c>
      <c r="H72" s="174" t="s">
        <v>42</v>
      </c>
      <c r="I72" s="219">
        <v>6100</v>
      </c>
      <c r="J72" s="174" t="s">
        <v>42</v>
      </c>
      <c r="K72" s="219">
        <v>409</v>
      </c>
      <c r="L72" s="218"/>
      <c r="M72" s="218"/>
      <c r="N72" s="218"/>
      <c r="R72" s="179"/>
    </row>
    <row r="73" spans="1:18" ht="12.75">
      <c r="A73" s="6" t="s">
        <v>215</v>
      </c>
      <c r="B73" s="174" t="s">
        <v>42</v>
      </c>
      <c r="C73" s="219">
        <v>23</v>
      </c>
      <c r="D73" s="219">
        <v>23</v>
      </c>
      <c r="E73" s="174" t="s">
        <v>42</v>
      </c>
      <c r="F73" s="219">
        <v>23</v>
      </c>
      <c r="G73" s="174" t="s">
        <v>42</v>
      </c>
      <c r="H73" s="174" t="s">
        <v>42</v>
      </c>
      <c r="I73" s="219">
        <v>4000</v>
      </c>
      <c r="J73" s="174" t="s">
        <v>42</v>
      </c>
      <c r="K73" s="219">
        <v>92</v>
      </c>
      <c r="L73" s="218"/>
      <c r="M73" s="218"/>
      <c r="N73" s="218"/>
      <c r="R73" s="179"/>
    </row>
    <row r="74" spans="1:18" ht="12.75">
      <c r="A74" s="6" t="s">
        <v>216</v>
      </c>
      <c r="B74" s="219">
        <v>1</v>
      </c>
      <c r="C74" s="219">
        <v>455</v>
      </c>
      <c r="D74" s="219">
        <v>456</v>
      </c>
      <c r="E74" s="219" t="s">
        <v>42</v>
      </c>
      <c r="F74" s="219">
        <v>380</v>
      </c>
      <c r="G74" s="219">
        <v>6041</v>
      </c>
      <c r="H74" s="219" t="s">
        <v>42</v>
      </c>
      <c r="I74" s="219">
        <v>10500</v>
      </c>
      <c r="J74" s="219" t="s">
        <v>42</v>
      </c>
      <c r="K74" s="219">
        <v>3990</v>
      </c>
      <c r="L74" s="218"/>
      <c r="M74" s="218"/>
      <c r="N74" s="218"/>
      <c r="R74" s="179"/>
    </row>
    <row r="75" spans="1:18" ht="12.75">
      <c r="A75" s="6" t="s">
        <v>217</v>
      </c>
      <c r="B75" s="174" t="s">
        <v>42</v>
      </c>
      <c r="C75" s="219">
        <v>100</v>
      </c>
      <c r="D75" s="219">
        <v>100</v>
      </c>
      <c r="E75" s="174" t="s">
        <v>42</v>
      </c>
      <c r="F75" s="219">
        <v>100</v>
      </c>
      <c r="G75" s="219">
        <v>15000</v>
      </c>
      <c r="H75" s="174" t="s">
        <v>42</v>
      </c>
      <c r="I75" s="219">
        <v>18600</v>
      </c>
      <c r="J75" s="184">
        <v>17</v>
      </c>
      <c r="K75" s="219">
        <v>2115</v>
      </c>
      <c r="L75" s="218"/>
      <c r="M75" s="218"/>
      <c r="N75" s="218"/>
      <c r="R75" s="179"/>
    </row>
    <row r="76" spans="1:18" ht="12.75">
      <c r="A76" s="6" t="s">
        <v>218</v>
      </c>
      <c r="B76" s="219">
        <v>26</v>
      </c>
      <c r="C76" s="219">
        <v>458</v>
      </c>
      <c r="D76" s="219">
        <v>484</v>
      </c>
      <c r="E76" s="219">
        <v>14</v>
      </c>
      <c r="F76" s="219">
        <v>284</v>
      </c>
      <c r="G76" s="219">
        <v>5791</v>
      </c>
      <c r="H76" s="219">
        <v>2000</v>
      </c>
      <c r="I76" s="219">
        <v>10007</v>
      </c>
      <c r="J76" s="219">
        <v>8</v>
      </c>
      <c r="K76" s="219">
        <v>2916</v>
      </c>
      <c r="L76" s="218"/>
      <c r="M76" s="218"/>
      <c r="N76" s="218"/>
      <c r="R76" s="179"/>
    </row>
    <row r="77" spans="1:18" ht="12.75">
      <c r="A77" s="6" t="s">
        <v>219</v>
      </c>
      <c r="B77" s="219">
        <v>7</v>
      </c>
      <c r="C77" s="219">
        <v>419</v>
      </c>
      <c r="D77" s="219">
        <v>426</v>
      </c>
      <c r="E77" s="219">
        <v>7</v>
      </c>
      <c r="F77" s="219">
        <v>419</v>
      </c>
      <c r="G77" s="219">
        <v>27521</v>
      </c>
      <c r="H77" s="219">
        <v>2500</v>
      </c>
      <c r="I77" s="219">
        <v>8400</v>
      </c>
      <c r="J77" s="219">
        <v>8</v>
      </c>
      <c r="K77" s="219">
        <v>3757</v>
      </c>
      <c r="L77" s="218"/>
      <c r="M77" s="218"/>
      <c r="N77" s="218"/>
      <c r="R77" s="179"/>
    </row>
    <row r="78" spans="1:18" ht="12.75">
      <c r="A78" s="6" t="s">
        <v>220</v>
      </c>
      <c r="B78" s="174" t="s">
        <v>42</v>
      </c>
      <c r="C78" s="219">
        <v>112</v>
      </c>
      <c r="D78" s="219">
        <v>112</v>
      </c>
      <c r="E78" s="174" t="s">
        <v>42</v>
      </c>
      <c r="F78" s="219">
        <v>112</v>
      </c>
      <c r="G78" s="174" t="s">
        <v>42</v>
      </c>
      <c r="H78" s="174" t="s">
        <v>42</v>
      </c>
      <c r="I78" s="219">
        <v>5900</v>
      </c>
      <c r="J78" s="174" t="s">
        <v>42</v>
      </c>
      <c r="K78" s="219">
        <v>661</v>
      </c>
      <c r="L78" s="218"/>
      <c r="M78" s="218"/>
      <c r="N78" s="218"/>
      <c r="R78" s="179"/>
    </row>
    <row r="79" spans="1:18" ht="12.75">
      <c r="A79" s="6" t="s">
        <v>221</v>
      </c>
      <c r="B79" s="184">
        <v>210</v>
      </c>
      <c r="C79" s="219">
        <v>720</v>
      </c>
      <c r="D79" s="219">
        <v>930</v>
      </c>
      <c r="E79" s="184">
        <v>210</v>
      </c>
      <c r="F79" s="219">
        <v>646</v>
      </c>
      <c r="G79" s="174" t="s">
        <v>42</v>
      </c>
      <c r="H79" s="184">
        <v>8250</v>
      </c>
      <c r="I79" s="219">
        <v>12475</v>
      </c>
      <c r="J79" s="174" t="s">
        <v>42</v>
      </c>
      <c r="K79" s="219">
        <v>9791</v>
      </c>
      <c r="L79" s="218"/>
      <c r="M79" s="218"/>
      <c r="N79" s="218"/>
      <c r="R79" s="179"/>
    </row>
    <row r="80" spans="1:18" s="225" customFormat="1" ht="12.75">
      <c r="A80" s="220" t="s">
        <v>277</v>
      </c>
      <c r="B80" s="221">
        <v>244</v>
      </c>
      <c r="C80" s="221">
        <v>2356</v>
      </c>
      <c r="D80" s="221">
        <v>2600</v>
      </c>
      <c r="E80" s="221">
        <v>231</v>
      </c>
      <c r="F80" s="221">
        <v>2031</v>
      </c>
      <c r="G80" s="221">
        <v>54353</v>
      </c>
      <c r="H80" s="222">
        <v>7697</v>
      </c>
      <c r="I80" s="222">
        <v>10552</v>
      </c>
      <c r="J80" s="222">
        <v>10</v>
      </c>
      <c r="K80" s="221">
        <v>23731</v>
      </c>
      <c r="L80" s="224"/>
      <c r="M80" s="224"/>
      <c r="N80" s="224"/>
      <c r="R80" s="257"/>
    </row>
    <row r="81" spans="1:18" ht="12.75">
      <c r="A81" s="6"/>
      <c r="B81" s="174"/>
      <c r="C81" s="174"/>
      <c r="D81" s="174"/>
      <c r="E81" s="174"/>
      <c r="F81" s="174"/>
      <c r="G81" s="174"/>
      <c r="H81" s="219"/>
      <c r="I81" s="219"/>
      <c r="J81" s="219"/>
      <c r="K81" s="174"/>
      <c r="L81" s="218"/>
      <c r="M81" s="218"/>
      <c r="N81" s="218"/>
      <c r="R81" s="179"/>
    </row>
    <row r="82" spans="1:18" ht="12.75">
      <c r="A82" s="6" t="s">
        <v>222</v>
      </c>
      <c r="B82" s="219">
        <v>30</v>
      </c>
      <c r="C82" s="219">
        <v>99</v>
      </c>
      <c r="D82" s="219">
        <v>129</v>
      </c>
      <c r="E82" s="219">
        <v>30</v>
      </c>
      <c r="F82" s="219">
        <v>99</v>
      </c>
      <c r="G82" s="219">
        <v>31635</v>
      </c>
      <c r="H82" s="219">
        <v>3000</v>
      </c>
      <c r="I82" s="219">
        <v>10000</v>
      </c>
      <c r="J82" s="219">
        <v>15</v>
      </c>
      <c r="K82" s="219">
        <v>1555</v>
      </c>
      <c r="L82" s="218"/>
      <c r="M82" s="218"/>
      <c r="N82" s="218"/>
      <c r="R82" s="179"/>
    </row>
    <row r="83" spans="1:18" ht="12.75">
      <c r="A83" s="6" t="s">
        <v>223</v>
      </c>
      <c r="B83" s="219">
        <v>24</v>
      </c>
      <c r="C83" s="219">
        <v>15</v>
      </c>
      <c r="D83" s="219">
        <v>39</v>
      </c>
      <c r="E83" s="219">
        <v>23</v>
      </c>
      <c r="F83" s="219">
        <v>15</v>
      </c>
      <c r="G83" s="219">
        <v>39200</v>
      </c>
      <c r="H83" s="219">
        <v>1000</v>
      </c>
      <c r="I83" s="219">
        <v>5000</v>
      </c>
      <c r="J83" s="219">
        <v>10</v>
      </c>
      <c r="K83" s="219">
        <v>490</v>
      </c>
      <c r="L83" s="218"/>
      <c r="M83" s="218"/>
      <c r="N83" s="218"/>
      <c r="R83" s="179"/>
    </row>
    <row r="84" spans="1:18" s="225" customFormat="1" ht="12.75">
      <c r="A84" s="220" t="s">
        <v>224</v>
      </c>
      <c r="B84" s="221">
        <v>54</v>
      </c>
      <c r="C84" s="221">
        <v>114</v>
      </c>
      <c r="D84" s="221">
        <v>168</v>
      </c>
      <c r="E84" s="221">
        <v>53</v>
      </c>
      <c r="F84" s="221">
        <v>114</v>
      </c>
      <c r="G84" s="221">
        <v>70835</v>
      </c>
      <c r="H84" s="222">
        <v>2132</v>
      </c>
      <c r="I84" s="222">
        <v>9342</v>
      </c>
      <c r="J84" s="222">
        <v>12</v>
      </c>
      <c r="K84" s="221">
        <v>2045</v>
      </c>
      <c r="L84" s="224"/>
      <c r="M84" s="224"/>
      <c r="N84" s="224"/>
      <c r="R84" s="257"/>
    </row>
    <row r="85" spans="1:18" ht="12.75">
      <c r="A85" s="6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218"/>
      <c r="M85" s="218"/>
      <c r="N85" s="218"/>
      <c r="R85" s="179"/>
    </row>
    <row r="86" spans="1:18" ht="13.5" thickBot="1">
      <c r="A86" s="227" t="s">
        <v>225</v>
      </c>
      <c r="B86" s="187">
        <f aca="true" t="shared" si="0" ref="B86:G86">SUM(B13:B17,B22:B26,B31,B37:B39,B50:B52,B59,B64:B66,B70,B80,B84)</f>
        <v>4226</v>
      </c>
      <c r="C86" s="187">
        <f t="shared" si="0"/>
        <v>15005</v>
      </c>
      <c r="D86" s="187">
        <f t="shared" si="0"/>
        <v>19231</v>
      </c>
      <c r="E86" s="187">
        <f t="shared" si="0"/>
        <v>3913</v>
      </c>
      <c r="F86" s="187">
        <f t="shared" si="0"/>
        <v>13773</v>
      </c>
      <c r="G86" s="187">
        <f t="shared" si="0"/>
        <v>754971</v>
      </c>
      <c r="H86" s="187">
        <f>((H13*E13)+(H22*E22)+(H24*E24)+(H26*E26)+(H31*E31)+(H37*E37)+(H39*E39)+(H50*E50)+(H59*E59)+(H64*E64)+(H80*E80)+(H84*E84))/E86</f>
        <v>3723.0845898287757</v>
      </c>
      <c r="I86" s="187">
        <f>((I13*F13)+(I24*F24)+(I26*F26)+(I31*F31)+(I37*F37)+(I39*F39)+(I50*F50)+(I52*F52)+(I59*F59)+(I64*F64)+(I66*F66)+(I70*F70)+(I80*F80)+(I84*F84))/F86</f>
        <v>13400.734335293691</v>
      </c>
      <c r="J86" s="187">
        <f>((J13*G13)+(J15*G15)+(J17*G17)+(J22*G22)+(J24*G24)+(J26*G26)+(J31*G31)+(J37*G37)+(J39*G39)+(J50*G50)+(J52*G52)+(J59*G59)+(J64*G64)+(J66*G66)+(J70*G70)+(J80*G80)+(J84*G84))/G86</f>
        <v>15.568669525054604</v>
      </c>
      <c r="K86" s="187">
        <f>SUM(K13:K17,K22:K26,K31,K37:K39,K50:K52,K59,K64:K66,K70,K80,K84)</f>
        <v>210900</v>
      </c>
      <c r="L86" s="218"/>
      <c r="M86" s="218"/>
      <c r="N86" s="218"/>
      <c r="R86" s="179"/>
    </row>
    <row r="87" spans="1:18" ht="12.75">
      <c r="A87" s="228"/>
      <c r="D87" s="229"/>
      <c r="E87" s="229"/>
      <c r="R87" s="179"/>
    </row>
    <row r="88" ht="12.75">
      <c r="R88" s="179"/>
    </row>
    <row r="89" spans="5:18" ht="12.75">
      <c r="E89" s="230"/>
      <c r="R89" s="179"/>
    </row>
  </sheetData>
  <mergeCells count="7">
    <mergeCell ref="E7:F7"/>
    <mergeCell ref="H7:I7"/>
    <mergeCell ref="G5:G8"/>
    <mergeCell ref="A1:K1"/>
    <mergeCell ref="B5:F5"/>
    <mergeCell ref="B6:F6"/>
    <mergeCell ref="H6:I6"/>
  </mergeCells>
  <conditionalFormatting sqref="E83:F83">
    <cfRule type="cellIs" priority="1" dxfId="0" operator="greaterThan" stopIfTrue="1">
      <formula>B83</formula>
    </cfRule>
  </conditionalFormatting>
  <conditionalFormatting sqref="D83">
    <cfRule type="cellIs" priority="2" dxfId="1" operator="notEqual" stopIfTrue="1">
      <formula>C83+B83</formula>
    </cfRule>
  </conditionalFormatting>
  <conditionalFormatting sqref="H83:J83">
    <cfRule type="expression" priority="3" dxfId="2" stopIfTrue="1">
      <formula>OR(H83&lt;R83,H83&gt;U83)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15">
    <pageSetUpPr fitToPage="1"/>
  </sheetPr>
  <dimension ref="A1:M26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33.7109375" style="0" customWidth="1"/>
    <col min="2" max="2" width="7.7109375" style="0" customWidth="1"/>
    <col min="3" max="3" width="9.8515625" style="0" customWidth="1"/>
    <col min="4" max="6" width="7.7109375" style="0" customWidth="1"/>
    <col min="7" max="10" width="7.8515625" style="0" customWidth="1"/>
  </cols>
  <sheetData>
    <row r="1" spans="1:10" s="2" customFormat="1" ht="18">
      <c r="A1" s="299" t="s">
        <v>306</v>
      </c>
      <c r="B1" s="299"/>
      <c r="C1" s="299"/>
      <c r="D1" s="299"/>
      <c r="E1" s="299"/>
      <c r="F1" s="299"/>
      <c r="G1" s="299"/>
      <c r="H1" s="299"/>
      <c r="I1" s="299"/>
      <c r="J1" s="299"/>
    </row>
    <row r="3" spans="1:12" s="3" customFormat="1" ht="15">
      <c r="A3" s="303" t="s">
        <v>148</v>
      </c>
      <c r="B3" s="303"/>
      <c r="C3" s="303"/>
      <c r="D3" s="303"/>
      <c r="E3" s="303"/>
      <c r="F3" s="303"/>
      <c r="G3" s="303"/>
      <c r="H3" s="303"/>
      <c r="I3" s="303"/>
      <c r="J3" s="303"/>
      <c r="K3" s="162"/>
      <c r="L3" s="162"/>
    </row>
    <row r="4" spans="1:12" s="3" customFormat="1" ht="14.25">
      <c r="A4" s="298" t="s">
        <v>149</v>
      </c>
      <c r="B4" s="298"/>
      <c r="C4" s="298"/>
      <c r="D4" s="298"/>
      <c r="E4" s="298"/>
      <c r="F4" s="298"/>
      <c r="G4" s="298"/>
      <c r="H4" s="298"/>
      <c r="I4" s="298"/>
      <c r="J4" s="298"/>
      <c r="K4" s="188"/>
      <c r="L4" s="188"/>
    </row>
    <row r="5" spans="1:12" ht="15">
      <c r="A5" s="304" t="s">
        <v>286</v>
      </c>
      <c r="B5" s="304"/>
      <c r="C5" s="304"/>
      <c r="D5" s="304"/>
      <c r="E5" s="304"/>
      <c r="F5" s="304"/>
      <c r="G5" s="304"/>
      <c r="H5" s="304"/>
      <c r="I5" s="304"/>
      <c r="J5" s="304"/>
      <c r="K5" s="177"/>
      <c r="L5" s="177"/>
    </row>
    <row r="6" spans="1:12" ht="12.75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</row>
    <row r="7" spans="1:12" ht="12.75">
      <c r="A7" s="262"/>
      <c r="B7" s="263"/>
      <c r="C7" s="262"/>
      <c r="D7" s="264"/>
      <c r="E7" s="263"/>
      <c r="F7" s="262"/>
      <c r="G7" s="264"/>
      <c r="H7" s="262"/>
      <c r="I7" s="262"/>
      <c r="J7" s="262"/>
      <c r="K7" s="177"/>
      <c r="L7" s="177"/>
    </row>
    <row r="8" spans="1:12" ht="12.75">
      <c r="A8" s="177" t="s">
        <v>150</v>
      </c>
      <c r="B8" s="300" t="s">
        <v>151</v>
      </c>
      <c r="C8" s="301"/>
      <c r="D8" s="302"/>
      <c r="E8" s="300" t="s">
        <v>152</v>
      </c>
      <c r="F8" s="301"/>
      <c r="G8" s="302"/>
      <c r="H8" s="301" t="s">
        <v>153</v>
      </c>
      <c r="I8" s="301"/>
      <c r="J8" s="301"/>
      <c r="K8" s="13"/>
      <c r="L8" s="13"/>
    </row>
    <row r="9" spans="1:12" ht="13.5" thickBot="1">
      <c r="A9" s="105"/>
      <c r="B9" s="176"/>
      <c r="C9" s="177"/>
      <c r="D9" s="178"/>
      <c r="E9" s="176"/>
      <c r="F9" s="177"/>
      <c r="G9" s="178"/>
      <c r="H9" s="177"/>
      <c r="I9" s="177"/>
      <c r="J9" s="177"/>
      <c r="K9" s="13"/>
      <c r="L9" s="13"/>
    </row>
    <row r="10" spans="1:10" s="193" customFormat="1" ht="12.75">
      <c r="A10" s="189" t="s">
        <v>267</v>
      </c>
      <c r="B10" s="190"/>
      <c r="C10" s="191">
        <v>4318.7</v>
      </c>
      <c r="D10" s="192"/>
      <c r="E10" s="190"/>
      <c r="F10" s="191">
        <v>309.2</v>
      </c>
      <c r="G10" s="192"/>
      <c r="H10" s="191"/>
      <c r="I10" s="191">
        <v>11.8</v>
      </c>
      <c r="J10" s="191"/>
    </row>
    <row r="11" spans="1:10" s="193" customFormat="1" ht="12.75">
      <c r="A11" s="194"/>
      <c r="B11" s="195"/>
      <c r="C11" s="196"/>
      <c r="D11" s="197"/>
      <c r="E11" s="195"/>
      <c r="F11" s="196"/>
      <c r="G11" s="197"/>
      <c r="H11" s="196"/>
      <c r="I11" s="196"/>
      <c r="J11" s="196"/>
    </row>
    <row r="12" spans="1:10" s="193" customFormat="1" ht="12.75">
      <c r="A12" s="194" t="s">
        <v>154</v>
      </c>
      <c r="B12" s="195"/>
      <c r="C12" s="196">
        <v>668.3</v>
      </c>
      <c r="D12" s="197"/>
      <c r="E12" s="195"/>
      <c r="F12" s="196">
        <v>116.8</v>
      </c>
      <c r="G12" s="197"/>
      <c r="H12" s="196"/>
      <c r="I12" s="196">
        <v>52</v>
      </c>
      <c r="J12" s="196"/>
    </row>
    <row r="13" spans="1:12" ht="12.75">
      <c r="A13" s="198" t="s">
        <v>155</v>
      </c>
      <c r="B13" s="199"/>
      <c r="C13" s="200">
        <v>333.5</v>
      </c>
      <c r="D13" s="201"/>
      <c r="E13" s="199"/>
      <c r="F13" s="200">
        <v>36.4</v>
      </c>
      <c r="G13" s="201"/>
      <c r="H13" s="200"/>
      <c r="I13" s="200">
        <v>3.7</v>
      </c>
      <c r="J13" s="200"/>
      <c r="K13" s="13"/>
      <c r="L13" s="13"/>
    </row>
    <row r="14" spans="1:12" ht="12.75">
      <c r="A14" s="198"/>
      <c r="B14" s="199"/>
      <c r="C14" s="200"/>
      <c r="D14" s="201"/>
      <c r="E14" s="199"/>
      <c r="F14" s="200"/>
      <c r="G14" s="201"/>
      <c r="H14" s="200"/>
      <c r="I14" s="200"/>
      <c r="J14" s="200"/>
      <c r="K14" s="13"/>
      <c r="L14" s="13"/>
    </row>
    <row r="15" spans="1:10" s="193" customFormat="1" ht="12.75">
      <c r="A15" s="194" t="s">
        <v>156</v>
      </c>
      <c r="B15" s="195"/>
      <c r="C15" s="196">
        <v>1690.6</v>
      </c>
      <c r="D15" s="197"/>
      <c r="E15" s="195"/>
      <c r="F15" s="196">
        <v>76.2</v>
      </c>
      <c r="G15" s="197"/>
      <c r="H15" s="196"/>
      <c r="I15" s="196">
        <v>50.8</v>
      </c>
      <c r="J15" s="196"/>
    </row>
    <row r="16" spans="1:12" ht="12.75">
      <c r="A16" s="198" t="s">
        <v>157</v>
      </c>
      <c r="B16" s="199"/>
      <c r="C16" s="200">
        <v>1511.9</v>
      </c>
      <c r="D16" s="201"/>
      <c r="E16" s="199"/>
      <c r="F16" s="200">
        <v>67.1</v>
      </c>
      <c r="G16" s="201"/>
      <c r="H16" s="200"/>
      <c r="I16" s="200">
        <v>45.7</v>
      </c>
      <c r="J16" s="200"/>
      <c r="K16" s="13"/>
      <c r="L16" s="13"/>
    </row>
    <row r="17" spans="1:12" ht="12.75">
      <c r="A17" s="198"/>
      <c r="B17" s="199"/>
      <c r="C17" s="200"/>
      <c r="D17" s="201"/>
      <c r="E17" s="199"/>
      <c r="F17" s="200"/>
      <c r="G17" s="201"/>
      <c r="H17" s="200"/>
      <c r="I17" s="200"/>
      <c r="J17" s="200"/>
      <c r="K17" s="13"/>
      <c r="L17" s="13"/>
    </row>
    <row r="18" spans="1:10" s="193" customFormat="1" ht="12.75">
      <c r="A18" s="194" t="s">
        <v>268</v>
      </c>
      <c r="B18" s="195"/>
      <c r="C18" s="202">
        <v>0</v>
      </c>
      <c r="D18" s="197"/>
      <c r="E18" s="195"/>
      <c r="F18" s="202">
        <v>0</v>
      </c>
      <c r="G18" s="197"/>
      <c r="H18" s="196"/>
      <c r="I18" s="202">
        <v>0</v>
      </c>
      <c r="J18" s="196"/>
    </row>
    <row r="19" spans="1:10" s="193" customFormat="1" ht="12.75">
      <c r="A19" s="194"/>
      <c r="B19" s="195"/>
      <c r="C19" s="202"/>
      <c r="D19" s="197"/>
      <c r="E19" s="195"/>
      <c r="F19" s="202"/>
      <c r="G19" s="197"/>
      <c r="H19" s="196"/>
      <c r="I19" s="202"/>
      <c r="J19" s="196"/>
    </row>
    <row r="20" spans="1:10" s="193" customFormat="1" ht="12.75">
      <c r="A20" s="194" t="s">
        <v>269</v>
      </c>
      <c r="B20" s="195"/>
      <c r="C20" s="196">
        <v>3296.4</v>
      </c>
      <c r="D20" s="197"/>
      <c r="E20" s="195"/>
      <c r="F20" s="196">
        <v>349.8</v>
      </c>
      <c r="G20" s="197"/>
      <c r="H20" s="196"/>
      <c r="I20" s="196">
        <v>13</v>
      </c>
      <c r="J20" s="196"/>
    </row>
    <row r="21" spans="1:13" ht="12.75">
      <c r="A21" s="198" t="s">
        <v>158</v>
      </c>
      <c r="B21" s="199"/>
      <c r="C21" s="200">
        <v>590.6</v>
      </c>
      <c r="D21" s="201"/>
      <c r="E21" s="199"/>
      <c r="F21" s="203">
        <v>0</v>
      </c>
      <c r="G21" s="201"/>
      <c r="H21" s="200"/>
      <c r="I21" s="203">
        <v>0</v>
      </c>
      <c r="J21" s="200"/>
      <c r="K21" s="13"/>
      <c r="L21" s="13"/>
      <c r="M21" s="204"/>
    </row>
    <row r="22" spans="1:12" ht="12.75">
      <c r="A22" s="198" t="s">
        <v>159</v>
      </c>
      <c r="B22" s="199"/>
      <c r="C22" s="200">
        <v>47</v>
      </c>
      <c r="D22" s="201"/>
      <c r="E22" s="199"/>
      <c r="F22" s="203">
        <v>1</v>
      </c>
      <c r="G22" s="201"/>
      <c r="H22" s="200"/>
      <c r="I22" s="203">
        <v>0</v>
      </c>
      <c r="J22" s="200"/>
      <c r="K22" s="13"/>
      <c r="L22" s="13"/>
    </row>
    <row r="23" spans="1:12" ht="12.75">
      <c r="A23" s="198" t="s">
        <v>160</v>
      </c>
      <c r="B23" s="199"/>
      <c r="C23" s="200">
        <v>13</v>
      </c>
      <c r="D23" s="201"/>
      <c r="E23" s="199"/>
      <c r="F23" s="203">
        <v>0</v>
      </c>
      <c r="G23" s="201"/>
      <c r="H23" s="200"/>
      <c r="I23" s="203">
        <v>0</v>
      </c>
      <c r="J23" s="200"/>
      <c r="K23" s="13"/>
      <c r="L23" s="13"/>
    </row>
    <row r="24" spans="1:12" ht="12.75">
      <c r="A24" s="198" t="s">
        <v>161</v>
      </c>
      <c r="B24" s="199"/>
      <c r="C24" s="200">
        <v>50.6</v>
      </c>
      <c r="D24" s="201"/>
      <c r="E24" s="199"/>
      <c r="F24" s="203">
        <v>0</v>
      </c>
      <c r="G24" s="201"/>
      <c r="H24" s="200"/>
      <c r="I24" s="203">
        <v>0</v>
      </c>
      <c r="J24" s="200"/>
      <c r="K24" s="13"/>
      <c r="L24" s="13"/>
    </row>
    <row r="25" spans="1:12" ht="13.5" thickBot="1">
      <c r="A25" s="205" t="s">
        <v>162</v>
      </c>
      <c r="B25" s="206"/>
      <c r="C25" s="207">
        <v>2595.3</v>
      </c>
      <c r="D25" s="208"/>
      <c r="E25" s="206"/>
      <c r="F25" s="207">
        <v>348.9</v>
      </c>
      <c r="G25" s="208"/>
      <c r="H25" s="207"/>
      <c r="I25" s="207">
        <v>13</v>
      </c>
      <c r="J25" s="207"/>
      <c r="K25" s="13"/>
      <c r="L25" s="13"/>
    </row>
    <row r="26" spans="1:12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</sheetData>
  <mergeCells count="7">
    <mergeCell ref="A4:J4"/>
    <mergeCell ref="A1:J1"/>
    <mergeCell ref="B8:D8"/>
    <mergeCell ref="E8:G8"/>
    <mergeCell ref="H8:J8"/>
    <mergeCell ref="A3:J3"/>
    <mergeCell ref="A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J26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13" customWidth="1"/>
    <col min="11" max="11" width="11.140625" style="13" customWidth="1"/>
    <col min="12" max="19" width="12.00390625" style="13" customWidth="1"/>
    <col min="20" max="16384" width="11.421875" style="13" customWidth="1"/>
  </cols>
  <sheetData>
    <row r="1" spans="1:10" s="2" customFormat="1" ht="18">
      <c r="A1" s="299" t="s">
        <v>306</v>
      </c>
      <c r="B1" s="299"/>
      <c r="C1" s="299"/>
      <c r="D1" s="299"/>
      <c r="E1" s="299"/>
      <c r="F1" s="299"/>
      <c r="G1" s="299"/>
      <c r="H1" s="299"/>
      <c r="I1" s="299"/>
      <c r="J1" s="299"/>
    </row>
    <row r="3" spans="1:10" s="3" customFormat="1" ht="15">
      <c r="A3" s="303" t="s">
        <v>47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s="3" customFormat="1" ht="15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100"/>
      <c r="B5" s="7" t="s">
        <v>1</v>
      </c>
      <c r="C5" s="8"/>
      <c r="D5" s="9" t="s">
        <v>2</v>
      </c>
      <c r="E5" s="9" t="s">
        <v>3</v>
      </c>
      <c r="F5" s="10"/>
      <c r="G5" s="11" t="s">
        <v>4</v>
      </c>
      <c r="H5" s="10"/>
      <c r="I5" s="12" t="s">
        <v>5</v>
      </c>
      <c r="J5" s="101"/>
    </row>
    <row r="6" spans="1:10" ht="12.75">
      <c r="A6" s="102" t="s">
        <v>6</v>
      </c>
      <c r="B6" s="15" t="s">
        <v>7</v>
      </c>
      <c r="C6" s="16"/>
      <c r="D6" s="9" t="s">
        <v>8</v>
      </c>
      <c r="E6" s="9" t="s">
        <v>9</v>
      </c>
      <c r="F6" s="11" t="s">
        <v>10</v>
      </c>
      <c r="G6" s="11" t="s">
        <v>11</v>
      </c>
      <c r="H6" s="11" t="s">
        <v>12</v>
      </c>
      <c r="I6" s="17" t="s">
        <v>13</v>
      </c>
      <c r="J6" s="16"/>
    </row>
    <row r="7" spans="1:10" ht="12.75">
      <c r="A7" s="100"/>
      <c r="B7" s="9" t="s">
        <v>14</v>
      </c>
      <c r="C7" s="9" t="s">
        <v>15</v>
      </c>
      <c r="D7" s="11"/>
      <c r="E7" s="9" t="s">
        <v>16</v>
      </c>
      <c r="F7" s="9" t="s">
        <v>17</v>
      </c>
      <c r="G7" s="11" t="s">
        <v>18</v>
      </c>
      <c r="H7" s="11" t="s">
        <v>19</v>
      </c>
      <c r="I7" s="11" t="s">
        <v>20</v>
      </c>
      <c r="J7" s="11" t="s">
        <v>21</v>
      </c>
    </row>
    <row r="8" spans="1:10" ht="13.5" thickBot="1">
      <c r="A8" s="6"/>
      <c r="B8" s="11" t="s">
        <v>22</v>
      </c>
      <c r="C8" s="11" t="s">
        <v>22</v>
      </c>
      <c r="D8" s="11" t="s">
        <v>23</v>
      </c>
      <c r="E8" s="9" t="s">
        <v>24</v>
      </c>
      <c r="F8" s="10"/>
      <c r="G8" s="11" t="s">
        <v>25</v>
      </c>
      <c r="H8" s="10"/>
      <c r="I8" s="10"/>
      <c r="J8" s="10"/>
    </row>
    <row r="9" spans="1:10" ht="12.75">
      <c r="A9" s="18">
        <v>1985</v>
      </c>
      <c r="B9" s="75">
        <v>20.3</v>
      </c>
      <c r="C9" s="75">
        <v>20</v>
      </c>
      <c r="D9" s="43">
        <v>1273</v>
      </c>
      <c r="E9" s="75">
        <v>17.5</v>
      </c>
      <c r="F9" s="75">
        <v>50.3</v>
      </c>
      <c r="G9" s="128">
        <v>34.50410491267294</v>
      </c>
      <c r="H9" s="129">
        <v>17357.229574603632</v>
      </c>
      <c r="I9" s="43">
        <v>1553</v>
      </c>
      <c r="J9" s="43">
        <v>1127</v>
      </c>
    </row>
    <row r="10" spans="1:10" ht="12.75">
      <c r="A10" s="22">
        <v>1986</v>
      </c>
      <c r="B10" s="50">
        <v>20</v>
      </c>
      <c r="C10" s="50">
        <v>19.7</v>
      </c>
      <c r="D10" s="45">
        <v>1216</v>
      </c>
      <c r="E10" s="50">
        <v>18.3</v>
      </c>
      <c r="F10" s="50">
        <v>48.2</v>
      </c>
      <c r="G10" s="130">
        <v>38.5489163751758</v>
      </c>
      <c r="H10" s="46">
        <v>18577.28414650271</v>
      </c>
      <c r="I10" s="45">
        <v>2269</v>
      </c>
      <c r="J10" s="45">
        <v>848</v>
      </c>
    </row>
    <row r="11" spans="1:10" ht="12.75">
      <c r="A11" s="22">
        <v>1987</v>
      </c>
      <c r="B11" s="50">
        <v>20.2</v>
      </c>
      <c r="C11" s="50">
        <v>19.6</v>
      </c>
      <c r="D11" s="45">
        <v>1162</v>
      </c>
      <c r="E11" s="50">
        <v>20.1</v>
      </c>
      <c r="F11" s="50">
        <v>55.7</v>
      </c>
      <c r="G11" s="130">
        <v>60.01105862272066</v>
      </c>
      <c r="H11" s="46">
        <v>33428.29324582597</v>
      </c>
      <c r="I11" s="45">
        <v>1915</v>
      </c>
      <c r="J11" s="45">
        <v>357</v>
      </c>
    </row>
    <row r="12" spans="1:10" ht="12.75">
      <c r="A12" s="22">
        <v>1988</v>
      </c>
      <c r="B12" s="50">
        <v>20.2</v>
      </c>
      <c r="C12" s="50">
        <v>19.6</v>
      </c>
      <c r="D12" s="45">
        <v>1060</v>
      </c>
      <c r="E12" s="50">
        <v>19.3</v>
      </c>
      <c r="F12" s="50">
        <v>52.7</v>
      </c>
      <c r="G12" s="130">
        <v>45.52666690707151</v>
      </c>
      <c r="H12" s="46">
        <v>23403.41134470448</v>
      </c>
      <c r="I12" s="45">
        <v>2691</v>
      </c>
      <c r="J12" s="45">
        <v>421</v>
      </c>
    </row>
    <row r="13" spans="1:10" ht="12.75">
      <c r="A13" s="26">
        <v>1989</v>
      </c>
      <c r="B13" s="47">
        <v>20.1</v>
      </c>
      <c r="C13" s="47">
        <v>18.2</v>
      </c>
      <c r="D13" s="49">
        <v>1004</v>
      </c>
      <c r="E13" s="47">
        <v>26.9</v>
      </c>
      <c r="F13" s="47">
        <v>49.1</v>
      </c>
      <c r="G13" s="131">
        <v>43.9039342252353</v>
      </c>
      <c r="H13" s="48">
        <v>36283.10074164894</v>
      </c>
      <c r="I13" s="49">
        <v>1484</v>
      </c>
      <c r="J13" s="45">
        <v>879</v>
      </c>
    </row>
    <row r="14" spans="1:10" ht="12.75">
      <c r="A14" s="26">
        <v>1990</v>
      </c>
      <c r="B14" s="47">
        <v>20.4</v>
      </c>
      <c r="C14" s="47">
        <v>19.7</v>
      </c>
      <c r="D14" s="49">
        <v>1027</v>
      </c>
      <c r="E14" s="47">
        <v>28.934010152284266</v>
      </c>
      <c r="F14" s="47">
        <v>57</v>
      </c>
      <c r="G14" s="131">
        <v>46.23586119024438</v>
      </c>
      <c r="H14" s="48">
        <v>26354.44087843929</v>
      </c>
      <c r="I14" s="49">
        <v>1930</v>
      </c>
      <c r="J14" s="45">
        <v>1046</v>
      </c>
    </row>
    <row r="15" spans="1:10" ht="12.75">
      <c r="A15" s="26">
        <v>1991</v>
      </c>
      <c r="B15" s="47">
        <v>20.2</v>
      </c>
      <c r="C15" s="47">
        <v>19.5</v>
      </c>
      <c r="D15" s="49">
        <v>955</v>
      </c>
      <c r="E15" s="47">
        <v>30.666666666666664</v>
      </c>
      <c r="F15" s="47">
        <v>59.8</v>
      </c>
      <c r="G15" s="131">
        <v>64.65087206856346</v>
      </c>
      <c r="H15" s="48">
        <v>38661.221497000945</v>
      </c>
      <c r="I15" s="49">
        <v>2235</v>
      </c>
      <c r="J15" s="45">
        <v>1679</v>
      </c>
    </row>
    <row r="16" spans="1:10" ht="12.75">
      <c r="A16" s="26">
        <v>1992</v>
      </c>
      <c r="B16" s="47">
        <v>19.7</v>
      </c>
      <c r="C16" s="47">
        <v>19.3</v>
      </c>
      <c r="D16" s="49">
        <v>944</v>
      </c>
      <c r="E16" s="47">
        <v>31.8</v>
      </c>
      <c r="F16" s="47">
        <v>61.3</v>
      </c>
      <c r="G16" s="131">
        <v>54.782253314581766</v>
      </c>
      <c r="H16" s="48">
        <v>33581.52128183861</v>
      </c>
      <c r="I16" s="49">
        <v>1846</v>
      </c>
      <c r="J16" s="45">
        <v>2458</v>
      </c>
    </row>
    <row r="17" spans="1:10" ht="12.75">
      <c r="A17" s="26">
        <v>1993</v>
      </c>
      <c r="B17" s="47">
        <v>18.2</v>
      </c>
      <c r="C17" s="47">
        <v>17.7</v>
      </c>
      <c r="D17" s="49">
        <v>844</v>
      </c>
      <c r="E17" s="47">
        <v>22.2</v>
      </c>
      <c r="F17" s="47">
        <v>54.5</v>
      </c>
      <c r="G17" s="131">
        <v>50.6412799153775</v>
      </c>
      <c r="H17" s="48">
        <v>27599.497553880734</v>
      </c>
      <c r="I17" s="49">
        <v>1901</v>
      </c>
      <c r="J17" s="45">
        <v>3213</v>
      </c>
    </row>
    <row r="18" spans="1:10" ht="12.75">
      <c r="A18" s="26">
        <v>1994</v>
      </c>
      <c r="B18" s="47">
        <v>19.1</v>
      </c>
      <c r="C18" s="47">
        <v>18.8</v>
      </c>
      <c r="D18" s="49">
        <v>829</v>
      </c>
      <c r="E18" s="47">
        <v>23.3</v>
      </c>
      <c r="F18" s="47">
        <v>59.6</v>
      </c>
      <c r="G18" s="131">
        <v>80.66784465039126</v>
      </c>
      <c r="H18" s="48">
        <v>48078.03541163319</v>
      </c>
      <c r="I18" s="49">
        <v>2064</v>
      </c>
      <c r="J18" s="45">
        <v>3384</v>
      </c>
    </row>
    <row r="19" spans="1:10" ht="12.75">
      <c r="A19" s="26">
        <v>1995</v>
      </c>
      <c r="B19" s="47">
        <v>19.8</v>
      </c>
      <c r="C19" s="47">
        <v>19.4</v>
      </c>
      <c r="D19" s="49">
        <v>810</v>
      </c>
      <c r="E19" s="57">
        <v>20.9</v>
      </c>
      <c r="F19" s="47">
        <v>51.9</v>
      </c>
      <c r="G19" s="131">
        <v>91.69040664478983</v>
      </c>
      <c r="H19" s="48">
        <v>47587.321048645914</v>
      </c>
      <c r="I19" s="49">
        <v>1545</v>
      </c>
      <c r="J19" s="45">
        <v>3939</v>
      </c>
    </row>
    <row r="20" spans="1:10" ht="12.75">
      <c r="A20" s="26">
        <v>1996</v>
      </c>
      <c r="B20" s="47">
        <v>20.6</v>
      </c>
      <c r="C20" s="47">
        <v>20.1</v>
      </c>
      <c r="D20" s="49">
        <v>826</v>
      </c>
      <c r="E20" s="57">
        <v>22.5</v>
      </c>
      <c r="F20" s="47">
        <v>61.7</v>
      </c>
      <c r="G20" s="131">
        <v>142.2295145024221</v>
      </c>
      <c r="H20" s="48">
        <v>87755.61044799442</v>
      </c>
      <c r="I20" s="48">
        <v>1821</v>
      </c>
      <c r="J20" s="46">
        <v>2117</v>
      </c>
    </row>
    <row r="21" spans="1:10" ht="12.75">
      <c r="A21" s="26">
        <v>1997</v>
      </c>
      <c r="B21" s="47">
        <v>20.8</v>
      </c>
      <c r="C21" s="47">
        <v>20.4</v>
      </c>
      <c r="D21" s="48">
        <v>786</v>
      </c>
      <c r="E21" s="47">
        <v>23.1</v>
      </c>
      <c r="F21" s="47">
        <v>62.9</v>
      </c>
      <c r="G21" s="131">
        <v>166.49237315639536</v>
      </c>
      <c r="H21" s="48">
        <v>104723.70271537267</v>
      </c>
      <c r="I21" s="48">
        <v>1401</v>
      </c>
      <c r="J21" s="46">
        <v>4122</v>
      </c>
    </row>
    <row r="22" spans="1:10" ht="12.75">
      <c r="A22" s="26">
        <v>1998</v>
      </c>
      <c r="B22" s="47">
        <v>20.1</v>
      </c>
      <c r="C22" s="47">
        <v>19.9</v>
      </c>
      <c r="D22" s="48">
        <v>741</v>
      </c>
      <c r="E22" s="47">
        <v>22.6</v>
      </c>
      <c r="F22" s="47">
        <v>60.3</v>
      </c>
      <c r="G22" s="131">
        <v>143.3473970165759</v>
      </c>
      <c r="H22" s="48">
        <f>G22*F22*10</f>
        <v>86438.48040099526</v>
      </c>
      <c r="I22" s="48">
        <v>1921</v>
      </c>
      <c r="J22" s="46">
        <v>2251</v>
      </c>
    </row>
    <row r="23" spans="1:10" ht="12.75">
      <c r="A23" s="26">
        <v>1999</v>
      </c>
      <c r="B23" s="47">
        <v>20.2</v>
      </c>
      <c r="C23" s="47">
        <v>19.4</v>
      </c>
      <c r="D23" s="48">
        <v>685</v>
      </c>
      <c r="E23" s="47">
        <v>25.2</v>
      </c>
      <c r="F23" s="47">
        <v>63.6</v>
      </c>
      <c r="G23" s="131">
        <v>146.54478141189765</v>
      </c>
      <c r="H23" s="48">
        <f>G23*F23*10</f>
        <v>93202.4809779669</v>
      </c>
      <c r="I23" s="48">
        <v>2625</v>
      </c>
      <c r="J23" s="46">
        <v>4884</v>
      </c>
    </row>
    <row r="24" spans="1:10" ht="12.75">
      <c r="A24" s="26">
        <v>2000</v>
      </c>
      <c r="B24" s="47">
        <v>19.6</v>
      </c>
      <c r="C24" s="47">
        <f>17.874+1.624</f>
        <v>19.497999999999998</v>
      </c>
      <c r="D24" s="48">
        <v>622</v>
      </c>
      <c r="E24" s="47">
        <v>17.7</v>
      </c>
      <c r="F24" s="47">
        <v>56.014</v>
      </c>
      <c r="G24" s="131">
        <v>91.64</v>
      </c>
      <c r="H24" s="48">
        <f>G24*F24*10</f>
        <v>51331.229600000006</v>
      </c>
      <c r="I24" s="48">
        <v>2473.112</v>
      </c>
      <c r="J24" s="46">
        <v>4851.759</v>
      </c>
    </row>
    <row r="25" spans="1:10" ht="12.75">
      <c r="A25" s="26">
        <v>2001</v>
      </c>
      <c r="B25" s="47">
        <v>19.041</v>
      </c>
      <c r="C25" s="47">
        <v>18.958</v>
      </c>
      <c r="D25" s="48">
        <v>546.625</v>
      </c>
      <c r="E25" s="47">
        <v>16.5611093280878</v>
      </c>
      <c r="F25" s="47">
        <v>43.163</v>
      </c>
      <c r="G25" s="131">
        <v>87.66</v>
      </c>
      <c r="H25" s="48">
        <f>G25*F25*10</f>
        <v>37836.68579999999</v>
      </c>
      <c r="I25" s="48">
        <v>1950.339</v>
      </c>
      <c r="J25" s="46">
        <v>4383.626</v>
      </c>
    </row>
    <row r="26" spans="1:10" ht="13.5" thickBot="1">
      <c r="A26" s="34">
        <v>2002</v>
      </c>
      <c r="B26" s="51">
        <v>19.25</v>
      </c>
      <c r="C26" s="51">
        <v>19.181</v>
      </c>
      <c r="D26" s="52">
        <v>587.597</v>
      </c>
      <c r="E26" s="51">
        <v>21.139137688337417</v>
      </c>
      <c r="F26" s="51">
        <v>41.13</v>
      </c>
      <c r="G26" s="132">
        <v>90.46</v>
      </c>
      <c r="H26" s="52">
        <f>G26*F26*10</f>
        <v>37206.198</v>
      </c>
      <c r="I26" s="52">
        <v>1691.624</v>
      </c>
      <c r="J26" s="133">
        <v>7502.694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4020">
    <pageSetUpPr fitToPage="1"/>
  </sheetPr>
  <dimension ref="A1:S89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100" customWidth="1"/>
    <col min="2" max="16384" width="11.421875" style="100" customWidth="1"/>
  </cols>
  <sheetData>
    <row r="1" spans="1:11" s="164" customFormat="1" ht="18">
      <c r="A1" s="290" t="s">
        <v>306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3" spans="1:11" s="166" customFormat="1" ht="15">
      <c r="A3" s="209" t="s">
        <v>299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s="166" customFormat="1" ht="15">
      <c r="A4" s="209"/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ht="12.75" customHeight="1">
      <c r="A5" s="282"/>
      <c r="B5" s="296" t="s">
        <v>163</v>
      </c>
      <c r="C5" s="310"/>
      <c r="D5" s="310"/>
      <c r="E5" s="310"/>
      <c r="F5" s="297"/>
      <c r="G5" s="307" t="s">
        <v>164</v>
      </c>
      <c r="H5" s="284"/>
      <c r="I5" s="163" t="s">
        <v>3</v>
      </c>
      <c r="J5" s="285"/>
      <c r="K5" s="41"/>
    </row>
    <row r="6" spans="1:11" ht="12.75">
      <c r="A6" s="40" t="s">
        <v>165</v>
      </c>
      <c r="B6" s="294" t="s">
        <v>40</v>
      </c>
      <c r="C6" s="311"/>
      <c r="D6" s="311"/>
      <c r="E6" s="311"/>
      <c r="F6" s="295"/>
      <c r="G6" s="321"/>
      <c r="H6" s="296" t="s">
        <v>166</v>
      </c>
      <c r="I6" s="297"/>
      <c r="J6" s="41" t="s">
        <v>2</v>
      </c>
      <c r="K6" s="9" t="s">
        <v>10</v>
      </c>
    </row>
    <row r="7" spans="1:11" ht="12.75">
      <c r="A7" s="40" t="s">
        <v>167</v>
      </c>
      <c r="B7" s="211"/>
      <c r="C7" s="163" t="s">
        <v>14</v>
      </c>
      <c r="D7" s="212"/>
      <c r="E7" s="291" t="s">
        <v>15</v>
      </c>
      <c r="F7" s="293"/>
      <c r="G7" s="321"/>
      <c r="H7" s="294" t="s">
        <v>168</v>
      </c>
      <c r="I7" s="295"/>
      <c r="J7" s="9" t="s">
        <v>8</v>
      </c>
      <c r="K7" s="9" t="s">
        <v>13</v>
      </c>
    </row>
    <row r="8" spans="1:17" ht="13.5" thickBot="1">
      <c r="A8" s="213"/>
      <c r="B8" s="214" t="s">
        <v>97</v>
      </c>
      <c r="C8" s="214" t="s">
        <v>98</v>
      </c>
      <c r="D8" s="214" t="s">
        <v>14</v>
      </c>
      <c r="E8" s="214" t="s">
        <v>97</v>
      </c>
      <c r="F8" s="214" t="s">
        <v>98</v>
      </c>
      <c r="G8" s="322"/>
      <c r="H8" s="214" t="s">
        <v>97</v>
      </c>
      <c r="I8" s="214" t="s">
        <v>98</v>
      </c>
      <c r="J8" s="171" t="s">
        <v>143</v>
      </c>
      <c r="K8" s="171"/>
      <c r="P8" s="215"/>
      <c r="Q8" s="215"/>
    </row>
    <row r="9" spans="1:18" ht="12.75">
      <c r="A9" s="167" t="s">
        <v>169</v>
      </c>
      <c r="B9" s="216">
        <v>8</v>
      </c>
      <c r="C9" s="219" t="s">
        <v>42</v>
      </c>
      <c r="D9" s="217">
        <v>8</v>
      </c>
      <c r="E9" s="216">
        <v>6</v>
      </c>
      <c r="F9" s="219" t="s">
        <v>42</v>
      </c>
      <c r="G9" s="216">
        <v>25000</v>
      </c>
      <c r="H9" s="216">
        <v>5000</v>
      </c>
      <c r="I9" s="219" t="s">
        <v>42</v>
      </c>
      <c r="J9" s="216">
        <v>24</v>
      </c>
      <c r="K9" s="216">
        <v>630</v>
      </c>
      <c r="L9" s="218"/>
      <c r="M9" s="218"/>
      <c r="N9" s="218"/>
      <c r="R9" s="179"/>
    </row>
    <row r="10" spans="1:18" ht="12.75">
      <c r="A10" s="6" t="s">
        <v>170</v>
      </c>
      <c r="B10" s="219">
        <v>4</v>
      </c>
      <c r="C10" s="219" t="s">
        <v>42</v>
      </c>
      <c r="D10" s="219">
        <v>4</v>
      </c>
      <c r="E10" s="219">
        <v>4</v>
      </c>
      <c r="F10" s="219" t="s">
        <v>42</v>
      </c>
      <c r="G10" s="219">
        <v>14000</v>
      </c>
      <c r="H10" s="219">
        <v>5000</v>
      </c>
      <c r="I10" s="219" t="s">
        <v>42</v>
      </c>
      <c r="J10" s="219">
        <v>30</v>
      </c>
      <c r="K10" s="219">
        <v>440</v>
      </c>
      <c r="L10" s="218"/>
      <c r="M10" s="218"/>
      <c r="N10" s="218"/>
      <c r="R10" s="179"/>
    </row>
    <row r="11" spans="1:18" ht="12.75">
      <c r="A11" s="6" t="s">
        <v>171</v>
      </c>
      <c r="B11" s="219" t="s">
        <v>42</v>
      </c>
      <c r="C11" s="219" t="s">
        <v>42</v>
      </c>
      <c r="D11" s="219" t="s">
        <v>42</v>
      </c>
      <c r="E11" s="219" t="s">
        <v>42</v>
      </c>
      <c r="F11" s="219" t="s">
        <v>42</v>
      </c>
      <c r="G11" s="219">
        <v>19610</v>
      </c>
      <c r="H11" s="219" t="s">
        <v>42</v>
      </c>
      <c r="I11" s="219" t="s">
        <v>42</v>
      </c>
      <c r="J11" s="219">
        <v>30</v>
      </c>
      <c r="K11" s="219">
        <v>588</v>
      </c>
      <c r="L11" s="218"/>
      <c r="M11" s="218"/>
      <c r="N11" s="218"/>
      <c r="R11" s="179"/>
    </row>
    <row r="12" spans="1:18" ht="12.75">
      <c r="A12" s="6" t="s">
        <v>172</v>
      </c>
      <c r="B12" s="219" t="s">
        <v>42</v>
      </c>
      <c r="C12" s="219" t="s">
        <v>42</v>
      </c>
      <c r="D12" s="219" t="s">
        <v>42</v>
      </c>
      <c r="E12" s="219" t="s">
        <v>42</v>
      </c>
      <c r="F12" s="219" t="s">
        <v>42</v>
      </c>
      <c r="G12" s="219">
        <v>22700</v>
      </c>
      <c r="H12" s="219" t="s">
        <v>42</v>
      </c>
      <c r="I12" s="219" t="s">
        <v>42</v>
      </c>
      <c r="J12" s="219">
        <v>30</v>
      </c>
      <c r="K12" s="219">
        <v>681</v>
      </c>
      <c r="L12" s="218"/>
      <c r="M12" s="218"/>
      <c r="N12" s="218"/>
      <c r="R12" s="179"/>
    </row>
    <row r="13" spans="1:18" ht="12.75">
      <c r="A13" s="220" t="s">
        <v>173</v>
      </c>
      <c r="B13" s="221">
        <f>SUM(B9:B12)</f>
        <v>12</v>
      </c>
      <c r="C13" s="221" t="s">
        <v>42</v>
      </c>
      <c r="D13" s="221">
        <f>SUM(D9:D12)</f>
        <v>12</v>
      </c>
      <c r="E13" s="221">
        <f>SUM(E9:E12)</f>
        <v>10</v>
      </c>
      <c r="F13" s="221" t="s">
        <v>42</v>
      </c>
      <c r="G13" s="221">
        <f>SUM(G9:G12)</f>
        <v>81310</v>
      </c>
      <c r="H13" s="222">
        <v>5000</v>
      </c>
      <c r="I13" s="221" t="s">
        <v>42</v>
      </c>
      <c r="J13" s="222">
        <f>((J9*G9)+(J10*G10)+(J11*G11)+(J12*G12))/G13</f>
        <v>28.155208461443856</v>
      </c>
      <c r="K13" s="221">
        <f>SUM(K9:K12)</f>
        <v>2339</v>
      </c>
      <c r="L13" s="218"/>
      <c r="M13" s="218"/>
      <c r="N13" s="218"/>
      <c r="R13" s="179"/>
    </row>
    <row r="14" spans="1:18" ht="12.75">
      <c r="A14" s="220"/>
      <c r="B14" s="221"/>
      <c r="C14" s="221"/>
      <c r="D14" s="221"/>
      <c r="E14" s="221"/>
      <c r="F14" s="221"/>
      <c r="G14" s="221"/>
      <c r="H14" s="222"/>
      <c r="I14" s="222"/>
      <c r="J14" s="222"/>
      <c r="K14" s="221"/>
      <c r="L14" s="218"/>
      <c r="M14" s="218"/>
      <c r="N14" s="218"/>
      <c r="R14" s="179"/>
    </row>
    <row r="15" spans="1:18" ht="12.75">
      <c r="A15" s="220" t="s">
        <v>174</v>
      </c>
      <c r="B15" s="222" t="s">
        <v>42</v>
      </c>
      <c r="C15" s="221" t="s">
        <v>42</v>
      </c>
      <c r="D15" s="222" t="s">
        <v>42</v>
      </c>
      <c r="E15" s="221" t="s">
        <v>42</v>
      </c>
      <c r="F15" s="221" t="s">
        <v>42</v>
      </c>
      <c r="G15" s="222">
        <v>7500</v>
      </c>
      <c r="H15" s="221" t="s">
        <v>42</v>
      </c>
      <c r="I15" s="221" t="s">
        <v>42</v>
      </c>
      <c r="J15" s="222">
        <v>2</v>
      </c>
      <c r="K15" s="222">
        <v>15</v>
      </c>
      <c r="L15" s="218"/>
      <c r="M15" s="218"/>
      <c r="N15" s="218"/>
      <c r="R15" s="179"/>
    </row>
    <row r="16" spans="1:18" ht="12.75">
      <c r="A16" s="220"/>
      <c r="B16" s="221"/>
      <c r="C16" s="221"/>
      <c r="D16" s="221"/>
      <c r="E16" s="221"/>
      <c r="F16" s="221"/>
      <c r="G16" s="221"/>
      <c r="H16" s="222"/>
      <c r="I16" s="222"/>
      <c r="J16" s="222"/>
      <c r="K16" s="221"/>
      <c r="L16" s="218"/>
      <c r="M16" s="218"/>
      <c r="N16" s="218"/>
      <c r="R16" s="179"/>
    </row>
    <row r="17" spans="1:18" ht="12.75">
      <c r="A17" s="220" t="s">
        <v>175</v>
      </c>
      <c r="B17" s="222" t="s">
        <v>42</v>
      </c>
      <c r="C17" s="222" t="s">
        <v>42</v>
      </c>
      <c r="D17" s="222" t="s">
        <v>42</v>
      </c>
      <c r="E17" s="222" t="s">
        <v>42</v>
      </c>
      <c r="F17" s="222" t="s">
        <v>42</v>
      </c>
      <c r="G17" s="222">
        <v>7110</v>
      </c>
      <c r="H17" s="222" t="s">
        <v>42</v>
      </c>
      <c r="I17" s="222" t="s">
        <v>42</v>
      </c>
      <c r="J17" s="222">
        <v>6</v>
      </c>
      <c r="K17" s="222">
        <v>43</v>
      </c>
      <c r="L17" s="218"/>
      <c r="M17" s="218"/>
      <c r="N17" s="218"/>
      <c r="R17" s="179"/>
    </row>
    <row r="18" spans="1:18" ht="12.75">
      <c r="A18" s="6"/>
      <c r="B18" s="174"/>
      <c r="C18" s="174"/>
      <c r="D18" s="174"/>
      <c r="E18" s="174"/>
      <c r="F18" s="174"/>
      <c r="G18" s="174"/>
      <c r="H18" s="219"/>
      <c r="I18" s="219"/>
      <c r="J18" s="219"/>
      <c r="K18" s="174"/>
      <c r="L18" s="218"/>
      <c r="M18" s="218"/>
      <c r="N18" s="218"/>
      <c r="R18" s="179"/>
    </row>
    <row r="19" spans="1:18" ht="12.75">
      <c r="A19" s="6" t="s">
        <v>176</v>
      </c>
      <c r="B19" s="219" t="s">
        <v>42</v>
      </c>
      <c r="C19" s="219" t="s">
        <v>42</v>
      </c>
      <c r="D19" s="219" t="s">
        <v>42</v>
      </c>
      <c r="E19" s="219" t="s">
        <v>42</v>
      </c>
      <c r="F19" s="219" t="s">
        <v>42</v>
      </c>
      <c r="G19" s="219">
        <v>2625</v>
      </c>
      <c r="H19" s="219" t="s">
        <v>42</v>
      </c>
      <c r="I19" s="219" t="s">
        <v>42</v>
      </c>
      <c r="J19" s="219">
        <v>20</v>
      </c>
      <c r="K19" s="219">
        <v>53</v>
      </c>
      <c r="L19" s="218"/>
      <c r="M19" s="218"/>
      <c r="N19" s="218"/>
      <c r="R19" s="179"/>
    </row>
    <row r="20" spans="1:18" ht="12.75">
      <c r="A20" s="6" t="s">
        <v>177</v>
      </c>
      <c r="B20" s="219" t="s">
        <v>42</v>
      </c>
      <c r="C20" s="174" t="s">
        <v>42</v>
      </c>
      <c r="D20" s="219" t="s">
        <v>42</v>
      </c>
      <c r="E20" s="219" t="s">
        <v>42</v>
      </c>
      <c r="F20" s="174" t="s">
        <v>42</v>
      </c>
      <c r="G20" s="219">
        <v>5000</v>
      </c>
      <c r="H20" s="219" t="s">
        <v>42</v>
      </c>
      <c r="I20" s="174" t="s">
        <v>42</v>
      </c>
      <c r="J20" s="219">
        <v>15</v>
      </c>
      <c r="K20" s="219">
        <v>75</v>
      </c>
      <c r="L20" s="218"/>
      <c r="M20" s="218"/>
      <c r="N20" s="218"/>
      <c r="R20" s="179"/>
    </row>
    <row r="21" spans="1:18" ht="12.75">
      <c r="A21" s="6" t="s">
        <v>178</v>
      </c>
      <c r="B21" s="219">
        <v>1</v>
      </c>
      <c r="C21" s="219" t="s">
        <v>42</v>
      </c>
      <c r="D21" s="219">
        <v>1</v>
      </c>
      <c r="E21" s="219">
        <v>1</v>
      </c>
      <c r="F21" s="219" t="s">
        <v>42</v>
      </c>
      <c r="G21" s="219">
        <v>9050</v>
      </c>
      <c r="H21" s="219" t="s">
        <v>42</v>
      </c>
      <c r="I21" s="219" t="s">
        <v>42</v>
      </c>
      <c r="J21" s="219">
        <v>15</v>
      </c>
      <c r="K21" s="219">
        <v>136</v>
      </c>
      <c r="L21" s="218"/>
      <c r="M21" s="218"/>
      <c r="N21" s="218"/>
      <c r="R21" s="179"/>
    </row>
    <row r="22" spans="1:18" ht="12.75">
      <c r="A22" s="220" t="s">
        <v>274</v>
      </c>
      <c r="B22" s="221">
        <v>1</v>
      </c>
      <c r="C22" s="221" t="s">
        <v>42</v>
      </c>
      <c r="D22" s="221">
        <v>1</v>
      </c>
      <c r="E22" s="221">
        <v>1</v>
      </c>
      <c r="F22" s="221" t="s">
        <v>42</v>
      </c>
      <c r="G22" s="221">
        <v>16675</v>
      </c>
      <c r="H22" s="222" t="s">
        <v>42</v>
      </c>
      <c r="I22" s="222" t="s">
        <v>42</v>
      </c>
      <c r="J22" s="222">
        <v>16</v>
      </c>
      <c r="K22" s="221">
        <v>264</v>
      </c>
      <c r="L22" s="218"/>
      <c r="M22" s="218"/>
      <c r="N22" s="218"/>
      <c r="R22" s="179"/>
    </row>
    <row r="23" spans="1:18" ht="12.75">
      <c r="A23" s="220"/>
      <c r="B23" s="221"/>
      <c r="C23" s="221"/>
      <c r="D23" s="221"/>
      <c r="E23" s="221"/>
      <c r="F23" s="221"/>
      <c r="G23" s="221"/>
      <c r="H23" s="222"/>
      <c r="I23" s="222"/>
      <c r="J23" s="222"/>
      <c r="K23" s="221"/>
      <c r="L23" s="218"/>
      <c r="M23" s="218"/>
      <c r="N23" s="218"/>
      <c r="R23" s="179"/>
    </row>
    <row r="24" spans="1:18" ht="12.75">
      <c r="A24" s="220" t="s">
        <v>179</v>
      </c>
      <c r="B24" s="222" t="s">
        <v>42</v>
      </c>
      <c r="C24" s="222" t="s">
        <v>42</v>
      </c>
      <c r="D24" s="222" t="s">
        <v>42</v>
      </c>
      <c r="E24" s="222" t="s">
        <v>42</v>
      </c>
      <c r="F24" s="222" t="s">
        <v>42</v>
      </c>
      <c r="G24" s="222">
        <v>2715</v>
      </c>
      <c r="H24" s="222" t="s">
        <v>42</v>
      </c>
      <c r="I24" s="222" t="s">
        <v>42</v>
      </c>
      <c r="J24" s="222">
        <v>16</v>
      </c>
      <c r="K24" s="222">
        <v>43</v>
      </c>
      <c r="L24" s="218"/>
      <c r="M24" s="218"/>
      <c r="N24" s="218"/>
      <c r="R24" s="179"/>
    </row>
    <row r="25" spans="1:18" ht="12.75">
      <c r="A25" s="220"/>
      <c r="B25" s="221"/>
      <c r="C25" s="221"/>
      <c r="D25" s="221"/>
      <c r="E25" s="221"/>
      <c r="F25" s="221"/>
      <c r="G25" s="221"/>
      <c r="H25" s="222"/>
      <c r="I25" s="222"/>
      <c r="J25" s="222"/>
      <c r="K25" s="221"/>
      <c r="L25" s="218"/>
      <c r="M25" s="218"/>
      <c r="N25" s="218"/>
      <c r="R25" s="179"/>
    </row>
    <row r="26" spans="1:18" ht="12.75">
      <c r="A26" s="220" t="s">
        <v>180</v>
      </c>
      <c r="B26" s="222" t="s">
        <v>42</v>
      </c>
      <c r="C26" s="222">
        <v>14</v>
      </c>
      <c r="D26" s="222">
        <v>14</v>
      </c>
      <c r="E26" s="222" t="s">
        <v>42</v>
      </c>
      <c r="F26" s="222">
        <v>14</v>
      </c>
      <c r="G26" s="222">
        <v>5545</v>
      </c>
      <c r="H26" s="222" t="s">
        <v>42</v>
      </c>
      <c r="I26" s="222">
        <v>5900</v>
      </c>
      <c r="J26" s="222">
        <v>10</v>
      </c>
      <c r="K26" s="222">
        <v>138</v>
      </c>
      <c r="L26" s="218"/>
      <c r="M26" s="218"/>
      <c r="N26" s="218"/>
      <c r="R26" s="179"/>
    </row>
    <row r="27" spans="1:18" ht="12.75">
      <c r="A27" s="6"/>
      <c r="B27" s="174"/>
      <c r="C27" s="174"/>
      <c r="D27" s="174"/>
      <c r="E27" s="174"/>
      <c r="F27" s="174"/>
      <c r="G27" s="174"/>
      <c r="H27" s="219"/>
      <c r="I27" s="219"/>
      <c r="J27" s="219"/>
      <c r="K27" s="174"/>
      <c r="L27" s="218"/>
      <c r="M27" s="218"/>
      <c r="N27" s="218"/>
      <c r="R27" s="179"/>
    </row>
    <row r="28" spans="1:18" ht="12.75">
      <c r="A28" s="6" t="s">
        <v>181</v>
      </c>
      <c r="B28" s="174" t="s">
        <v>42</v>
      </c>
      <c r="C28" s="174" t="s">
        <v>42</v>
      </c>
      <c r="D28" s="219" t="s">
        <v>42</v>
      </c>
      <c r="E28" s="174" t="s">
        <v>42</v>
      </c>
      <c r="F28" s="174" t="s">
        <v>42</v>
      </c>
      <c r="G28" s="174" t="s">
        <v>42</v>
      </c>
      <c r="H28" s="174" t="s">
        <v>42</v>
      </c>
      <c r="I28" s="219" t="s">
        <v>42</v>
      </c>
      <c r="J28" s="174" t="s">
        <v>42</v>
      </c>
      <c r="K28" s="174" t="s">
        <v>42</v>
      </c>
      <c r="L28" s="218"/>
      <c r="M28" s="218"/>
      <c r="N28" s="218"/>
      <c r="R28" s="179"/>
    </row>
    <row r="29" spans="1:18" ht="12.75">
      <c r="A29" s="6" t="s">
        <v>182</v>
      </c>
      <c r="B29" s="174" t="s">
        <v>42</v>
      </c>
      <c r="C29" s="219" t="s">
        <v>42</v>
      </c>
      <c r="D29" s="219" t="s">
        <v>42</v>
      </c>
      <c r="E29" s="174" t="s">
        <v>42</v>
      </c>
      <c r="F29" s="219" t="s">
        <v>42</v>
      </c>
      <c r="G29" s="219">
        <v>2517</v>
      </c>
      <c r="H29" s="174" t="s">
        <v>42</v>
      </c>
      <c r="I29" s="219" t="s">
        <v>42</v>
      </c>
      <c r="J29" s="219">
        <v>10</v>
      </c>
      <c r="K29" s="219">
        <v>25</v>
      </c>
      <c r="L29" s="218"/>
      <c r="M29" s="218"/>
      <c r="N29" s="218"/>
      <c r="R29" s="179"/>
    </row>
    <row r="30" spans="1:18" ht="12.75">
      <c r="A30" s="6" t="s">
        <v>183</v>
      </c>
      <c r="B30" s="174" t="s">
        <v>42</v>
      </c>
      <c r="C30" s="219" t="s">
        <v>42</v>
      </c>
      <c r="D30" s="219" t="s">
        <v>42</v>
      </c>
      <c r="E30" s="174" t="s">
        <v>42</v>
      </c>
      <c r="F30" s="219" t="s">
        <v>42</v>
      </c>
      <c r="G30" s="174" t="s">
        <v>42</v>
      </c>
      <c r="H30" s="174" t="s">
        <v>42</v>
      </c>
      <c r="I30" s="219" t="s">
        <v>42</v>
      </c>
      <c r="J30" s="174" t="s">
        <v>42</v>
      </c>
      <c r="K30" s="219" t="s">
        <v>42</v>
      </c>
      <c r="L30" s="218"/>
      <c r="M30" s="218"/>
      <c r="N30" s="218"/>
      <c r="R30" s="179"/>
    </row>
    <row r="31" spans="1:18" s="225" customFormat="1" ht="12.75">
      <c r="A31" s="220" t="s">
        <v>275</v>
      </c>
      <c r="B31" s="221" t="s">
        <v>42</v>
      </c>
      <c r="C31" s="221" t="s">
        <v>42</v>
      </c>
      <c r="D31" s="221" t="s">
        <v>42</v>
      </c>
      <c r="E31" s="221" t="s">
        <v>42</v>
      </c>
      <c r="F31" s="221" t="s">
        <v>42</v>
      </c>
      <c r="G31" s="221">
        <v>2517</v>
      </c>
      <c r="H31" s="221" t="s">
        <v>42</v>
      </c>
      <c r="I31" s="222" t="s">
        <v>42</v>
      </c>
      <c r="J31" s="222">
        <v>10</v>
      </c>
      <c r="K31" s="221">
        <v>25</v>
      </c>
      <c r="L31" s="224"/>
      <c r="M31" s="224"/>
      <c r="N31" s="224"/>
      <c r="R31" s="257"/>
    </row>
    <row r="32" spans="1:18" ht="12.75">
      <c r="A32" s="6"/>
      <c r="B32" s="174"/>
      <c r="C32" s="174"/>
      <c r="D32" s="174"/>
      <c r="E32" s="174"/>
      <c r="F32" s="174"/>
      <c r="G32" s="174"/>
      <c r="H32" s="219"/>
      <c r="I32" s="219"/>
      <c r="J32" s="219"/>
      <c r="K32" s="174"/>
      <c r="L32" s="218"/>
      <c r="M32" s="218"/>
      <c r="N32" s="218"/>
      <c r="R32" s="179"/>
    </row>
    <row r="33" spans="1:18" ht="12.75">
      <c r="A33" s="6" t="s">
        <v>184</v>
      </c>
      <c r="B33" s="226">
        <v>9</v>
      </c>
      <c r="C33" s="226">
        <v>9</v>
      </c>
      <c r="D33" s="219">
        <v>18</v>
      </c>
      <c r="E33" s="226">
        <v>8</v>
      </c>
      <c r="F33" s="226">
        <v>9</v>
      </c>
      <c r="G33" s="219">
        <v>4793</v>
      </c>
      <c r="H33" s="226">
        <v>7700</v>
      </c>
      <c r="I33" s="226">
        <v>13000</v>
      </c>
      <c r="J33" s="226">
        <v>32</v>
      </c>
      <c r="K33" s="226">
        <v>332</v>
      </c>
      <c r="L33" s="218"/>
      <c r="M33" s="218"/>
      <c r="N33" s="218"/>
      <c r="R33" s="179"/>
    </row>
    <row r="34" spans="1:18" ht="12.75">
      <c r="A34" s="6" t="s">
        <v>185</v>
      </c>
      <c r="B34" s="226">
        <v>8</v>
      </c>
      <c r="C34" s="226" t="s">
        <v>42</v>
      </c>
      <c r="D34" s="219">
        <v>8</v>
      </c>
      <c r="E34" s="226">
        <v>8</v>
      </c>
      <c r="F34" s="226" t="s">
        <v>42</v>
      </c>
      <c r="G34" s="219" t="s">
        <v>42</v>
      </c>
      <c r="H34" s="226">
        <v>4500</v>
      </c>
      <c r="I34" s="226" t="s">
        <v>42</v>
      </c>
      <c r="J34" s="226" t="s">
        <v>42</v>
      </c>
      <c r="K34" s="219">
        <v>36</v>
      </c>
      <c r="L34" s="218"/>
      <c r="M34" s="218"/>
      <c r="N34" s="218"/>
      <c r="R34" s="179"/>
    </row>
    <row r="35" spans="1:18" ht="12.75">
      <c r="A35" s="6" t="s">
        <v>186</v>
      </c>
      <c r="B35" s="226" t="s">
        <v>42</v>
      </c>
      <c r="C35" s="226">
        <v>43</v>
      </c>
      <c r="D35" s="219">
        <v>43</v>
      </c>
      <c r="E35" s="226" t="s">
        <v>42</v>
      </c>
      <c r="F35" s="226">
        <v>39</v>
      </c>
      <c r="G35" s="219">
        <v>1290</v>
      </c>
      <c r="H35" s="226" t="s">
        <v>42</v>
      </c>
      <c r="I35" s="226">
        <v>7000</v>
      </c>
      <c r="J35" s="226">
        <v>20</v>
      </c>
      <c r="K35" s="219">
        <v>299</v>
      </c>
      <c r="L35" s="218"/>
      <c r="M35" s="218"/>
      <c r="N35" s="218"/>
      <c r="R35" s="179"/>
    </row>
    <row r="36" spans="1:18" ht="12.75">
      <c r="A36" s="6" t="s">
        <v>187</v>
      </c>
      <c r="B36" s="226" t="s">
        <v>42</v>
      </c>
      <c r="C36" s="226">
        <v>14</v>
      </c>
      <c r="D36" s="219">
        <v>14</v>
      </c>
      <c r="E36" s="226" t="s">
        <v>42</v>
      </c>
      <c r="F36" s="226">
        <v>14</v>
      </c>
      <c r="G36" s="219">
        <v>5473</v>
      </c>
      <c r="H36" s="226" t="s">
        <v>42</v>
      </c>
      <c r="I36" s="226">
        <v>6500</v>
      </c>
      <c r="J36" s="226">
        <v>13</v>
      </c>
      <c r="K36" s="219">
        <v>162</v>
      </c>
      <c r="L36" s="218"/>
      <c r="M36" s="218"/>
      <c r="N36" s="218"/>
      <c r="R36" s="179"/>
    </row>
    <row r="37" spans="1:18" ht="12.75">
      <c r="A37" s="220" t="s">
        <v>188</v>
      </c>
      <c r="B37" s="221">
        <v>17</v>
      </c>
      <c r="C37" s="221">
        <v>66</v>
      </c>
      <c r="D37" s="221">
        <v>83</v>
      </c>
      <c r="E37" s="221">
        <v>16</v>
      </c>
      <c r="F37" s="221">
        <v>62</v>
      </c>
      <c r="G37" s="221">
        <v>11556</v>
      </c>
      <c r="H37" s="222">
        <v>6100</v>
      </c>
      <c r="I37" s="222">
        <v>7758</v>
      </c>
      <c r="J37" s="222">
        <v>22</v>
      </c>
      <c r="K37" s="221">
        <v>829</v>
      </c>
      <c r="L37" s="218"/>
      <c r="M37" s="218"/>
      <c r="N37" s="218"/>
      <c r="R37" s="179"/>
    </row>
    <row r="38" spans="1:18" ht="12.75">
      <c r="A38" s="220"/>
      <c r="B38" s="221"/>
      <c r="C38" s="221"/>
      <c r="D38" s="221"/>
      <c r="E38" s="221"/>
      <c r="F38" s="221"/>
      <c r="G38" s="221"/>
      <c r="H38" s="222"/>
      <c r="I38" s="222"/>
      <c r="J38" s="222"/>
      <c r="K38" s="221"/>
      <c r="L38" s="218"/>
      <c r="M38" s="218"/>
      <c r="N38" s="218"/>
      <c r="R38" s="179"/>
    </row>
    <row r="39" spans="1:18" ht="12.75">
      <c r="A39" s="220" t="s">
        <v>189</v>
      </c>
      <c r="B39" s="222">
        <v>8773</v>
      </c>
      <c r="C39" s="222">
        <v>588</v>
      </c>
      <c r="D39" s="222">
        <v>9361</v>
      </c>
      <c r="E39" s="222">
        <v>8767</v>
      </c>
      <c r="F39" s="222">
        <v>588</v>
      </c>
      <c r="G39" s="222">
        <v>28000</v>
      </c>
      <c r="H39" s="222">
        <v>1210</v>
      </c>
      <c r="I39" s="222">
        <v>4325</v>
      </c>
      <c r="J39" s="222">
        <v>16</v>
      </c>
      <c r="K39" s="222">
        <v>13599</v>
      </c>
      <c r="L39" s="218"/>
      <c r="M39" s="218"/>
      <c r="N39" s="218"/>
      <c r="R39" s="179"/>
    </row>
    <row r="40" spans="1:18" ht="12.75">
      <c r="A40" s="6"/>
      <c r="B40" s="174"/>
      <c r="C40" s="174"/>
      <c r="D40" s="174"/>
      <c r="E40" s="174"/>
      <c r="F40" s="174"/>
      <c r="G40" s="174"/>
      <c r="H40" s="219"/>
      <c r="I40" s="219"/>
      <c r="J40" s="219"/>
      <c r="K40" s="174"/>
      <c r="L40" s="218"/>
      <c r="M40" s="218"/>
      <c r="N40" s="218"/>
      <c r="R40" s="179"/>
    </row>
    <row r="41" spans="1:18" ht="12.75">
      <c r="A41" s="6" t="s">
        <v>190</v>
      </c>
      <c r="B41" s="184">
        <v>123</v>
      </c>
      <c r="C41" s="219">
        <v>84</v>
      </c>
      <c r="D41" s="219">
        <v>207</v>
      </c>
      <c r="E41" s="184">
        <v>123</v>
      </c>
      <c r="F41" s="219">
        <v>82</v>
      </c>
      <c r="G41" s="219">
        <v>19930</v>
      </c>
      <c r="H41" s="184">
        <v>700</v>
      </c>
      <c r="I41" s="219">
        <v>12500</v>
      </c>
      <c r="J41" s="219">
        <v>45</v>
      </c>
      <c r="K41" s="219">
        <v>2008</v>
      </c>
      <c r="L41" s="218"/>
      <c r="M41" s="218"/>
      <c r="N41" s="218"/>
      <c r="R41" s="179"/>
    </row>
    <row r="42" spans="1:18" ht="12.75">
      <c r="A42" s="6" t="s">
        <v>191</v>
      </c>
      <c r="B42" s="219" t="s">
        <v>42</v>
      </c>
      <c r="C42" s="219" t="s">
        <v>42</v>
      </c>
      <c r="D42" s="219" t="s">
        <v>42</v>
      </c>
      <c r="E42" s="219" t="s">
        <v>42</v>
      </c>
      <c r="F42" s="219" t="s">
        <v>42</v>
      </c>
      <c r="G42" s="219">
        <v>4594</v>
      </c>
      <c r="H42" s="219" t="s">
        <v>42</v>
      </c>
      <c r="I42" s="219" t="s">
        <v>42</v>
      </c>
      <c r="J42" s="219">
        <v>7</v>
      </c>
      <c r="K42" s="219">
        <v>32</v>
      </c>
      <c r="L42" s="218"/>
      <c r="M42" s="218"/>
      <c r="N42" s="218"/>
      <c r="R42" s="179"/>
    </row>
    <row r="43" spans="1:18" ht="12.75">
      <c r="A43" s="6" t="s">
        <v>192</v>
      </c>
      <c r="B43" s="219" t="s">
        <v>42</v>
      </c>
      <c r="C43" s="219" t="s">
        <v>42</v>
      </c>
      <c r="D43" s="219" t="s">
        <v>42</v>
      </c>
      <c r="E43" s="219" t="s">
        <v>42</v>
      </c>
      <c r="F43" s="219" t="s">
        <v>42</v>
      </c>
      <c r="G43" s="219">
        <v>2503</v>
      </c>
      <c r="H43" s="219" t="s">
        <v>42</v>
      </c>
      <c r="I43" s="219" t="s">
        <v>42</v>
      </c>
      <c r="J43" s="219">
        <v>7</v>
      </c>
      <c r="K43" s="219">
        <v>18</v>
      </c>
      <c r="L43" s="218"/>
      <c r="M43" s="218"/>
      <c r="N43" s="218"/>
      <c r="R43" s="179"/>
    </row>
    <row r="44" spans="1:18" ht="12.75">
      <c r="A44" s="6" t="s">
        <v>193</v>
      </c>
      <c r="B44" s="174" t="s">
        <v>42</v>
      </c>
      <c r="C44" s="219" t="s">
        <v>42</v>
      </c>
      <c r="D44" s="219" t="s">
        <v>42</v>
      </c>
      <c r="E44" s="174" t="s">
        <v>42</v>
      </c>
      <c r="F44" s="219" t="s">
        <v>42</v>
      </c>
      <c r="G44" s="219">
        <v>164</v>
      </c>
      <c r="H44" s="174" t="s">
        <v>42</v>
      </c>
      <c r="I44" s="219" t="s">
        <v>42</v>
      </c>
      <c r="J44" s="219">
        <v>40</v>
      </c>
      <c r="K44" s="219">
        <v>7</v>
      </c>
      <c r="L44" s="218"/>
      <c r="M44" s="218"/>
      <c r="N44" s="218"/>
      <c r="R44" s="179"/>
    </row>
    <row r="45" spans="1:18" ht="12.75">
      <c r="A45" s="6" t="s">
        <v>194</v>
      </c>
      <c r="B45" s="219">
        <v>2</v>
      </c>
      <c r="C45" s="219" t="s">
        <v>42</v>
      </c>
      <c r="D45" s="219">
        <v>2</v>
      </c>
      <c r="E45" s="219">
        <v>2</v>
      </c>
      <c r="F45" s="219" t="s">
        <v>42</v>
      </c>
      <c r="G45" s="219">
        <v>2600</v>
      </c>
      <c r="H45" s="219">
        <v>4000</v>
      </c>
      <c r="I45" s="219" t="s">
        <v>42</v>
      </c>
      <c r="J45" s="219">
        <v>20</v>
      </c>
      <c r="K45" s="219">
        <v>61</v>
      </c>
      <c r="L45" s="218"/>
      <c r="M45" s="218"/>
      <c r="N45" s="218"/>
      <c r="R45" s="179"/>
    </row>
    <row r="46" spans="1:18" ht="12.75">
      <c r="A46" s="6" t="s">
        <v>195</v>
      </c>
      <c r="B46" s="219" t="s">
        <v>42</v>
      </c>
      <c r="C46" s="219" t="s">
        <v>42</v>
      </c>
      <c r="D46" s="219" t="s">
        <v>42</v>
      </c>
      <c r="E46" s="219" t="s">
        <v>42</v>
      </c>
      <c r="F46" s="219" t="s">
        <v>42</v>
      </c>
      <c r="G46" s="219">
        <v>425</v>
      </c>
      <c r="H46" s="219" t="s">
        <v>42</v>
      </c>
      <c r="I46" s="219" t="s">
        <v>42</v>
      </c>
      <c r="J46" s="219">
        <v>15</v>
      </c>
      <c r="K46" s="219">
        <v>6</v>
      </c>
      <c r="L46" s="218"/>
      <c r="M46" s="218"/>
      <c r="N46" s="218"/>
      <c r="R46" s="179"/>
    </row>
    <row r="47" spans="1:18" ht="12.75">
      <c r="A47" s="6" t="s">
        <v>196</v>
      </c>
      <c r="B47" s="174" t="s">
        <v>42</v>
      </c>
      <c r="C47" s="219" t="s">
        <v>42</v>
      </c>
      <c r="D47" s="219" t="s">
        <v>42</v>
      </c>
      <c r="E47" s="174" t="s">
        <v>42</v>
      </c>
      <c r="F47" s="219" t="s">
        <v>42</v>
      </c>
      <c r="G47" s="219">
        <v>45</v>
      </c>
      <c r="H47" s="174" t="s">
        <v>42</v>
      </c>
      <c r="I47" s="219" t="s">
        <v>42</v>
      </c>
      <c r="J47" s="219">
        <v>15</v>
      </c>
      <c r="K47" s="219">
        <v>1</v>
      </c>
      <c r="L47" s="218"/>
      <c r="M47" s="218"/>
      <c r="N47" s="218"/>
      <c r="R47" s="179"/>
    </row>
    <row r="48" spans="1:18" ht="12.75">
      <c r="A48" s="6" t="s">
        <v>197</v>
      </c>
      <c r="B48" s="174" t="s">
        <v>42</v>
      </c>
      <c r="C48" s="219" t="s">
        <v>42</v>
      </c>
      <c r="D48" s="219" t="s">
        <v>42</v>
      </c>
      <c r="E48" s="174" t="s">
        <v>42</v>
      </c>
      <c r="F48" s="219" t="s">
        <v>42</v>
      </c>
      <c r="G48" s="219">
        <v>671</v>
      </c>
      <c r="H48" s="174" t="s">
        <v>42</v>
      </c>
      <c r="I48" s="219" t="s">
        <v>42</v>
      </c>
      <c r="J48" s="219">
        <v>10</v>
      </c>
      <c r="K48" s="219">
        <v>7</v>
      </c>
      <c r="L48" s="218"/>
      <c r="M48" s="218"/>
      <c r="N48" s="218"/>
      <c r="R48" s="179"/>
    </row>
    <row r="49" spans="1:18" ht="12.75">
      <c r="A49" s="6" t="s">
        <v>198</v>
      </c>
      <c r="B49" s="219" t="s">
        <v>42</v>
      </c>
      <c r="C49" s="219" t="s">
        <v>42</v>
      </c>
      <c r="D49" s="219" t="s">
        <v>42</v>
      </c>
      <c r="E49" s="219" t="s">
        <v>42</v>
      </c>
      <c r="F49" s="219" t="s">
        <v>42</v>
      </c>
      <c r="G49" s="219" t="s">
        <v>42</v>
      </c>
      <c r="H49" s="219" t="s">
        <v>42</v>
      </c>
      <c r="I49" s="219" t="s">
        <v>42</v>
      </c>
      <c r="J49" s="219" t="s">
        <v>42</v>
      </c>
      <c r="K49" s="219" t="s">
        <v>42</v>
      </c>
      <c r="L49" s="218"/>
      <c r="M49" s="218"/>
      <c r="N49" s="218"/>
      <c r="R49" s="179"/>
    </row>
    <row r="50" spans="1:18" ht="12.75">
      <c r="A50" s="220" t="s">
        <v>276</v>
      </c>
      <c r="B50" s="221">
        <v>125</v>
      </c>
      <c r="C50" s="221">
        <v>84</v>
      </c>
      <c r="D50" s="221">
        <v>209</v>
      </c>
      <c r="E50" s="221">
        <v>125</v>
      </c>
      <c r="F50" s="221">
        <v>82</v>
      </c>
      <c r="G50" s="221">
        <v>30932</v>
      </c>
      <c r="H50" s="222">
        <v>753</v>
      </c>
      <c r="I50" s="222">
        <v>12500</v>
      </c>
      <c r="J50" s="222">
        <f>((J41*G41)+(J42*G42)+(J43*G43)+(J44*G44)+(J45*G45)+(J46*G46)+(J47*G47)+(J48*G48))/G50</f>
        <v>32.938348635717055</v>
      </c>
      <c r="K50" s="221">
        <f>SUM(K41:K49)</f>
        <v>2140</v>
      </c>
      <c r="L50" s="218"/>
      <c r="M50" s="218"/>
      <c r="N50" s="218"/>
      <c r="R50" s="179"/>
    </row>
    <row r="51" spans="1:18" ht="12.75">
      <c r="A51" s="220"/>
      <c r="B51" s="221"/>
      <c r="C51" s="221"/>
      <c r="D51" s="221"/>
      <c r="E51" s="221"/>
      <c r="F51" s="221"/>
      <c r="G51" s="221"/>
      <c r="H51" s="222"/>
      <c r="I51" s="222"/>
      <c r="J51" s="222"/>
      <c r="K51" s="221"/>
      <c r="L51" s="218"/>
      <c r="M51" s="218"/>
      <c r="N51" s="218"/>
      <c r="R51" s="179"/>
    </row>
    <row r="52" spans="1:18" ht="12.75">
      <c r="A52" s="220" t="s">
        <v>199</v>
      </c>
      <c r="B52" s="222" t="s">
        <v>42</v>
      </c>
      <c r="C52" s="222" t="s">
        <v>42</v>
      </c>
      <c r="D52" s="222" t="s">
        <v>42</v>
      </c>
      <c r="E52" s="222" t="s">
        <v>42</v>
      </c>
      <c r="F52" s="222" t="s">
        <v>42</v>
      </c>
      <c r="G52" s="223">
        <v>12364</v>
      </c>
      <c r="H52" s="221" t="s">
        <v>42</v>
      </c>
      <c r="I52" s="222" t="s">
        <v>42</v>
      </c>
      <c r="J52" s="223">
        <v>50</v>
      </c>
      <c r="K52" s="222">
        <v>618</v>
      </c>
      <c r="L52" s="218"/>
      <c r="M52" s="218"/>
      <c r="N52" s="218"/>
      <c r="R52" s="179"/>
    </row>
    <row r="53" spans="1:18" ht="12.75">
      <c r="A53" s="6"/>
      <c r="B53" s="174"/>
      <c r="C53" s="174"/>
      <c r="D53" s="174"/>
      <c r="E53" s="174"/>
      <c r="F53" s="174"/>
      <c r="G53" s="174"/>
      <c r="H53" s="219"/>
      <c r="I53" s="219"/>
      <c r="J53" s="219"/>
      <c r="K53" s="174"/>
      <c r="L53" s="218"/>
      <c r="M53" s="218"/>
      <c r="N53" s="218"/>
      <c r="R53" s="179"/>
    </row>
    <row r="54" spans="1:18" ht="12.75">
      <c r="A54" s="6" t="s">
        <v>200</v>
      </c>
      <c r="B54" s="174" t="s">
        <v>42</v>
      </c>
      <c r="C54" s="219" t="s">
        <v>42</v>
      </c>
      <c r="D54" s="219" t="s">
        <v>42</v>
      </c>
      <c r="E54" s="174" t="s">
        <v>42</v>
      </c>
      <c r="F54" s="219" t="s">
        <v>42</v>
      </c>
      <c r="G54" s="219">
        <v>15139</v>
      </c>
      <c r="H54" s="174" t="s">
        <v>42</v>
      </c>
      <c r="I54" s="219" t="s">
        <v>42</v>
      </c>
      <c r="J54" s="219">
        <v>22</v>
      </c>
      <c r="K54" s="219">
        <v>333</v>
      </c>
      <c r="L54" s="218"/>
      <c r="M54" s="218"/>
      <c r="N54" s="218"/>
      <c r="R54" s="179"/>
    </row>
    <row r="55" spans="1:18" ht="12.75">
      <c r="A55" s="6" t="s">
        <v>201</v>
      </c>
      <c r="B55" s="219" t="s">
        <v>42</v>
      </c>
      <c r="C55" s="219" t="s">
        <v>42</v>
      </c>
      <c r="D55" s="219" t="s">
        <v>42</v>
      </c>
      <c r="E55" s="219" t="s">
        <v>42</v>
      </c>
      <c r="F55" s="219" t="s">
        <v>42</v>
      </c>
      <c r="G55" s="219">
        <v>5538</v>
      </c>
      <c r="H55" s="219" t="s">
        <v>42</v>
      </c>
      <c r="I55" s="219" t="s">
        <v>42</v>
      </c>
      <c r="J55" s="219">
        <v>5</v>
      </c>
      <c r="K55" s="219">
        <v>28</v>
      </c>
      <c r="L55" s="218"/>
      <c r="M55" s="218"/>
      <c r="N55" s="218"/>
      <c r="R55" s="179"/>
    </row>
    <row r="56" spans="1:18" ht="12.75">
      <c r="A56" s="6" t="s">
        <v>202</v>
      </c>
      <c r="B56" s="219" t="s">
        <v>42</v>
      </c>
      <c r="C56" s="219" t="s">
        <v>42</v>
      </c>
      <c r="D56" s="219" t="s">
        <v>42</v>
      </c>
      <c r="E56" s="219" t="s">
        <v>42</v>
      </c>
      <c r="F56" s="219" t="s">
        <v>42</v>
      </c>
      <c r="G56" s="219">
        <v>9100</v>
      </c>
      <c r="H56" s="219" t="s">
        <v>42</v>
      </c>
      <c r="I56" s="219" t="s">
        <v>42</v>
      </c>
      <c r="J56" s="219">
        <v>9</v>
      </c>
      <c r="K56" s="219">
        <v>82</v>
      </c>
      <c r="L56" s="218"/>
      <c r="M56" s="218"/>
      <c r="N56" s="218"/>
      <c r="R56" s="179"/>
    </row>
    <row r="57" spans="1:18" ht="12.75">
      <c r="A57" s="6" t="s">
        <v>203</v>
      </c>
      <c r="B57" s="219" t="s">
        <v>42</v>
      </c>
      <c r="C57" s="219" t="s">
        <v>42</v>
      </c>
      <c r="D57" s="219" t="s">
        <v>42</v>
      </c>
      <c r="E57" s="219" t="s">
        <v>42</v>
      </c>
      <c r="F57" s="219" t="s">
        <v>42</v>
      </c>
      <c r="G57" s="219">
        <v>543</v>
      </c>
      <c r="H57" s="219" t="s">
        <v>42</v>
      </c>
      <c r="I57" s="219" t="s">
        <v>42</v>
      </c>
      <c r="J57" s="219">
        <v>14</v>
      </c>
      <c r="K57" s="219">
        <v>7</v>
      </c>
      <c r="L57" s="218"/>
      <c r="M57" s="218"/>
      <c r="N57" s="218"/>
      <c r="R57" s="179"/>
    </row>
    <row r="58" spans="1:18" ht="12.75">
      <c r="A58" s="6" t="s">
        <v>204</v>
      </c>
      <c r="B58" s="219">
        <v>158</v>
      </c>
      <c r="C58" s="219">
        <v>84</v>
      </c>
      <c r="D58" s="219">
        <v>242</v>
      </c>
      <c r="E58" s="219">
        <v>158</v>
      </c>
      <c r="F58" s="219">
        <v>84</v>
      </c>
      <c r="G58" s="219">
        <v>91943</v>
      </c>
      <c r="H58" s="219">
        <v>2200</v>
      </c>
      <c r="I58" s="219">
        <v>4225</v>
      </c>
      <c r="J58" s="219">
        <v>32</v>
      </c>
      <c r="K58" s="219">
        <v>3645</v>
      </c>
      <c r="L58" s="218"/>
      <c r="M58" s="218"/>
      <c r="N58" s="218"/>
      <c r="R58" s="179"/>
    </row>
    <row r="59" spans="1:18" s="225" customFormat="1" ht="12.75">
      <c r="A59" s="220" t="s">
        <v>205</v>
      </c>
      <c r="B59" s="221">
        <v>158</v>
      </c>
      <c r="C59" s="221">
        <v>84</v>
      </c>
      <c r="D59" s="221">
        <v>242</v>
      </c>
      <c r="E59" s="221">
        <v>158</v>
      </c>
      <c r="F59" s="221">
        <v>84</v>
      </c>
      <c r="G59" s="221">
        <v>122263</v>
      </c>
      <c r="H59" s="222">
        <v>2200</v>
      </c>
      <c r="I59" s="222">
        <v>4225</v>
      </c>
      <c r="J59" s="222">
        <v>28</v>
      </c>
      <c r="K59" s="221">
        <v>4095</v>
      </c>
      <c r="L59" s="224"/>
      <c r="M59" s="224"/>
      <c r="N59" s="224"/>
      <c r="R59" s="257"/>
    </row>
    <row r="60" spans="1:18" ht="12.75">
      <c r="A60" s="6"/>
      <c r="B60" s="174"/>
      <c r="C60" s="174"/>
      <c r="D60" s="174"/>
      <c r="E60" s="174"/>
      <c r="F60" s="174"/>
      <c r="G60" s="174"/>
      <c r="H60" s="219"/>
      <c r="I60" s="219"/>
      <c r="J60" s="219"/>
      <c r="K60" s="174"/>
      <c r="L60" s="218"/>
      <c r="M60" s="218"/>
      <c r="N60" s="218"/>
      <c r="R60" s="179"/>
    </row>
    <row r="61" spans="1:18" ht="12.75">
      <c r="A61" s="6" t="s">
        <v>206</v>
      </c>
      <c r="B61" s="219">
        <v>14</v>
      </c>
      <c r="C61" s="219">
        <v>468</v>
      </c>
      <c r="D61" s="219">
        <v>482</v>
      </c>
      <c r="E61" s="219">
        <v>14</v>
      </c>
      <c r="F61" s="219">
        <v>468</v>
      </c>
      <c r="G61" s="219">
        <v>2000</v>
      </c>
      <c r="H61" s="219">
        <v>2000</v>
      </c>
      <c r="I61" s="219">
        <v>7000</v>
      </c>
      <c r="J61" s="219">
        <v>12</v>
      </c>
      <c r="K61" s="219">
        <v>3328</v>
      </c>
      <c r="L61" s="218"/>
      <c r="M61" s="218"/>
      <c r="N61" s="218"/>
      <c r="R61" s="179"/>
    </row>
    <row r="62" spans="1:18" ht="12.75">
      <c r="A62" s="6" t="s">
        <v>207</v>
      </c>
      <c r="B62" s="219">
        <v>10</v>
      </c>
      <c r="C62" s="219">
        <v>3</v>
      </c>
      <c r="D62" s="219">
        <v>13</v>
      </c>
      <c r="E62" s="219">
        <v>10</v>
      </c>
      <c r="F62" s="219">
        <v>3</v>
      </c>
      <c r="G62" s="219">
        <v>2000</v>
      </c>
      <c r="H62" s="219">
        <v>440</v>
      </c>
      <c r="I62" s="219">
        <v>1200</v>
      </c>
      <c r="J62" s="219">
        <v>3</v>
      </c>
      <c r="K62" s="219">
        <v>14</v>
      </c>
      <c r="L62" s="218"/>
      <c r="M62" s="218"/>
      <c r="N62" s="218"/>
      <c r="R62" s="179"/>
    </row>
    <row r="63" spans="1:18" ht="12.75">
      <c r="A63" s="6" t="s">
        <v>208</v>
      </c>
      <c r="B63" s="219">
        <v>106</v>
      </c>
      <c r="C63" s="219">
        <v>57</v>
      </c>
      <c r="D63" s="219">
        <v>163</v>
      </c>
      <c r="E63" s="219">
        <v>105</v>
      </c>
      <c r="F63" s="219">
        <v>51</v>
      </c>
      <c r="G63" s="219">
        <v>14881</v>
      </c>
      <c r="H63" s="219">
        <v>1100</v>
      </c>
      <c r="I63" s="219">
        <v>7000</v>
      </c>
      <c r="J63" s="219">
        <v>7</v>
      </c>
      <c r="K63" s="219">
        <v>577</v>
      </c>
      <c r="L63" s="218"/>
      <c r="M63" s="218"/>
      <c r="N63" s="218"/>
      <c r="R63" s="179"/>
    </row>
    <row r="64" spans="1:18" s="225" customFormat="1" ht="12.75">
      <c r="A64" s="220" t="s">
        <v>209</v>
      </c>
      <c r="B64" s="221">
        <v>130</v>
      </c>
      <c r="C64" s="221">
        <v>528</v>
      </c>
      <c r="D64" s="221">
        <v>658</v>
      </c>
      <c r="E64" s="221">
        <v>129</v>
      </c>
      <c r="F64" s="221">
        <v>522</v>
      </c>
      <c r="G64" s="221">
        <v>18881</v>
      </c>
      <c r="H64" s="222">
        <v>1147</v>
      </c>
      <c r="I64" s="222">
        <v>6967</v>
      </c>
      <c r="J64" s="222">
        <v>7</v>
      </c>
      <c r="K64" s="221">
        <v>3919</v>
      </c>
      <c r="L64" s="224"/>
      <c r="M64" s="224"/>
      <c r="N64" s="224"/>
      <c r="R64" s="257"/>
    </row>
    <row r="65" spans="1:18" ht="12.75">
      <c r="A65" s="6"/>
      <c r="B65" s="174"/>
      <c r="C65" s="174"/>
      <c r="D65" s="174"/>
      <c r="E65" s="174"/>
      <c r="F65" s="174"/>
      <c r="G65" s="174"/>
      <c r="H65" s="219"/>
      <c r="I65" s="219"/>
      <c r="J65" s="219"/>
      <c r="K65" s="174"/>
      <c r="L65" s="218"/>
      <c r="M65" s="218"/>
      <c r="N65" s="218"/>
      <c r="R65" s="179"/>
    </row>
    <row r="66" spans="1:18" s="225" customFormat="1" ht="12.75">
      <c r="A66" s="220" t="s">
        <v>210</v>
      </c>
      <c r="B66" s="222">
        <v>192</v>
      </c>
      <c r="C66" s="222">
        <v>53</v>
      </c>
      <c r="D66" s="222">
        <v>245</v>
      </c>
      <c r="E66" s="222">
        <v>190</v>
      </c>
      <c r="F66" s="222">
        <v>50</v>
      </c>
      <c r="G66" s="222">
        <v>8777</v>
      </c>
      <c r="H66" s="222">
        <v>260</v>
      </c>
      <c r="I66" s="222">
        <v>5800</v>
      </c>
      <c r="J66" s="222">
        <v>8</v>
      </c>
      <c r="K66" s="222">
        <v>409</v>
      </c>
      <c r="L66" s="224"/>
      <c r="M66" s="224"/>
      <c r="N66" s="224"/>
      <c r="R66" s="257"/>
    </row>
    <row r="67" spans="1:19" ht="12.75">
      <c r="A67" s="6"/>
      <c r="B67" s="174"/>
      <c r="C67" s="174"/>
      <c r="D67" s="174"/>
      <c r="E67" s="174"/>
      <c r="F67" s="174"/>
      <c r="G67" s="174"/>
      <c r="H67" s="219"/>
      <c r="I67" s="219"/>
      <c r="J67" s="219"/>
      <c r="K67" s="174"/>
      <c r="L67" s="218"/>
      <c r="M67" s="218"/>
      <c r="N67" s="218"/>
      <c r="R67" s="179"/>
      <c r="S67" s="215"/>
    </row>
    <row r="68" spans="1:19" ht="12.75">
      <c r="A68" s="6" t="s">
        <v>211</v>
      </c>
      <c r="B68" s="184">
        <v>3100</v>
      </c>
      <c r="C68" s="219" t="s">
        <v>42</v>
      </c>
      <c r="D68" s="219">
        <v>3100</v>
      </c>
      <c r="E68" s="184">
        <v>3100</v>
      </c>
      <c r="F68" s="219" t="s">
        <v>42</v>
      </c>
      <c r="G68" s="219">
        <v>30000</v>
      </c>
      <c r="H68" s="184">
        <v>1250</v>
      </c>
      <c r="I68" s="219" t="s">
        <v>42</v>
      </c>
      <c r="J68" s="219">
        <v>20</v>
      </c>
      <c r="K68" s="219">
        <v>4475</v>
      </c>
      <c r="L68" s="218"/>
      <c r="M68" s="218"/>
      <c r="N68" s="218"/>
      <c r="R68" s="179"/>
      <c r="S68" s="215"/>
    </row>
    <row r="69" spans="1:18" ht="12.75">
      <c r="A69" s="6" t="s">
        <v>212</v>
      </c>
      <c r="B69" s="184">
        <v>2500</v>
      </c>
      <c r="C69" s="219" t="s">
        <v>42</v>
      </c>
      <c r="D69" s="219">
        <v>2500</v>
      </c>
      <c r="E69" s="184">
        <v>2500</v>
      </c>
      <c r="F69" s="219" t="s">
        <v>42</v>
      </c>
      <c r="G69" s="219">
        <v>20000</v>
      </c>
      <c r="H69" s="184">
        <v>1400</v>
      </c>
      <c r="I69" s="219" t="s">
        <v>42</v>
      </c>
      <c r="J69" s="219">
        <v>20</v>
      </c>
      <c r="K69" s="219">
        <v>3900</v>
      </c>
      <c r="L69" s="218"/>
      <c r="M69" s="218"/>
      <c r="N69" s="218"/>
      <c r="R69" s="179"/>
    </row>
    <row r="70" spans="1:18" s="225" customFormat="1" ht="12.75">
      <c r="A70" s="220" t="s">
        <v>213</v>
      </c>
      <c r="B70" s="223">
        <v>5600</v>
      </c>
      <c r="C70" s="221" t="s">
        <v>42</v>
      </c>
      <c r="D70" s="221">
        <v>5600</v>
      </c>
      <c r="E70" s="223">
        <v>5600</v>
      </c>
      <c r="F70" s="221" t="s">
        <v>42</v>
      </c>
      <c r="G70" s="221">
        <v>50000</v>
      </c>
      <c r="H70" s="223">
        <v>1317</v>
      </c>
      <c r="I70" s="222" t="s">
        <v>42</v>
      </c>
      <c r="J70" s="222">
        <v>20</v>
      </c>
      <c r="K70" s="221">
        <v>8375</v>
      </c>
      <c r="L70" s="224"/>
      <c r="M70" s="224"/>
      <c r="N70" s="224"/>
      <c r="R70" s="257"/>
    </row>
    <row r="71" spans="1:18" ht="12.75">
      <c r="A71" s="6"/>
      <c r="B71" s="174"/>
      <c r="C71" s="174"/>
      <c r="D71" s="174"/>
      <c r="E71" s="174"/>
      <c r="F71" s="174"/>
      <c r="G71" s="174"/>
      <c r="H71" s="219"/>
      <c r="I71" s="219"/>
      <c r="J71" s="219"/>
      <c r="K71" s="174"/>
      <c r="L71" s="218"/>
      <c r="M71" s="218"/>
      <c r="N71" s="218"/>
      <c r="R71" s="179"/>
    </row>
    <row r="72" spans="1:18" ht="12.75">
      <c r="A72" s="6" t="s">
        <v>214</v>
      </c>
      <c r="B72" s="184">
        <v>32</v>
      </c>
      <c r="C72" s="219">
        <v>13</v>
      </c>
      <c r="D72" s="219">
        <v>45</v>
      </c>
      <c r="E72" s="184">
        <v>21</v>
      </c>
      <c r="F72" s="219">
        <v>13</v>
      </c>
      <c r="G72" s="174" t="s">
        <v>42</v>
      </c>
      <c r="H72" s="184">
        <v>600</v>
      </c>
      <c r="I72" s="219">
        <v>3700</v>
      </c>
      <c r="J72" s="174" t="s">
        <v>42</v>
      </c>
      <c r="K72" s="219">
        <v>61</v>
      </c>
      <c r="L72" s="218"/>
      <c r="M72" s="218"/>
      <c r="N72" s="218"/>
      <c r="R72" s="179"/>
    </row>
    <row r="73" spans="1:18" ht="12.75">
      <c r="A73" s="6" t="s">
        <v>215</v>
      </c>
      <c r="B73" s="174" t="s">
        <v>42</v>
      </c>
      <c r="C73" s="219">
        <v>15</v>
      </c>
      <c r="D73" s="219">
        <v>15</v>
      </c>
      <c r="E73" s="174" t="s">
        <v>42</v>
      </c>
      <c r="F73" s="219">
        <v>15</v>
      </c>
      <c r="G73" s="174" t="s">
        <v>42</v>
      </c>
      <c r="H73" s="174" t="s">
        <v>42</v>
      </c>
      <c r="I73" s="219">
        <v>4500</v>
      </c>
      <c r="J73" s="174" t="s">
        <v>42</v>
      </c>
      <c r="K73" s="219">
        <v>68</v>
      </c>
      <c r="L73" s="218"/>
      <c r="M73" s="218"/>
      <c r="N73" s="218"/>
      <c r="R73" s="179"/>
    </row>
    <row r="74" spans="1:18" ht="12.75">
      <c r="A74" s="6" t="s">
        <v>216</v>
      </c>
      <c r="B74" s="219">
        <v>5</v>
      </c>
      <c r="C74" s="219">
        <v>5</v>
      </c>
      <c r="D74" s="219">
        <v>10</v>
      </c>
      <c r="E74" s="219">
        <v>4</v>
      </c>
      <c r="F74" s="219">
        <v>4</v>
      </c>
      <c r="G74" s="219">
        <v>10666</v>
      </c>
      <c r="H74" s="219">
        <v>1000</v>
      </c>
      <c r="I74" s="219">
        <v>2500</v>
      </c>
      <c r="J74" s="219" t="s">
        <v>42</v>
      </c>
      <c r="K74" s="219">
        <v>14</v>
      </c>
      <c r="L74" s="218"/>
      <c r="M74" s="218"/>
      <c r="N74" s="218"/>
      <c r="R74" s="179"/>
    </row>
    <row r="75" spans="1:18" ht="12.75">
      <c r="A75" s="6" t="s">
        <v>217</v>
      </c>
      <c r="B75" s="184">
        <v>1400</v>
      </c>
      <c r="C75" s="219">
        <v>5</v>
      </c>
      <c r="D75" s="219">
        <v>1405</v>
      </c>
      <c r="E75" s="184">
        <v>1400</v>
      </c>
      <c r="F75" s="219">
        <v>5</v>
      </c>
      <c r="G75" s="219">
        <v>50000</v>
      </c>
      <c r="H75" s="184">
        <v>730</v>
      </c>
      <c r="I75" s="219">
        <v>10000</v>
      </c>
      <c r="J75" s="184">
        <v>7</v>
      </c>
      <c r="K75" s="219">
        <v>1422</v>
      </c>
      <c r="L75" s="218"/>
      <c r="M75" s="218"/>
      <c r="N75" s="218"/>
      <c r="R75" s="179"/>
    </row>
    <row r="76" spans="1:18" ht="12.75">
      <c r="A76" s="6" t="s">
        <v>218</v>
      </c>
      <c r="B76" s="219">
        <v>443</v>
      </c>
      <c r="C76" s="219">
        <v>69</v>
      </c>
      <c r="D76" s="219">
        <v>512</v>
      </c>
      <c r="E76" s="219">
        <v>443</v>
      </c>
      <c r="F76" s="219">
        <v>55</v>
      </c>
      <c r="G76" s="219">
        <v>14820</v>
      </c>
      <c r="H76" s="219">
        <v>800</v>
      </c>
      <c r="I76" s="219">
        <v>6000</v>
      </c>
      <c r="J76" s="219">
        <v>8</v>
      </c>
      <c r="K76" s="219">
        <v>803</v>
      </c>
      <c r="L76" s="218"/>
      <c r="M76" s="218"/>
      <c r="N76" s="218"/>
      <c r="R76" s="179"/>
    </row>
    <row r="77" spans="1:18" ht="12.75">
      <c r="A77" s="6" t="s">
        <v>219</v>
      </c>
      <c r="B77" s="219" t="s">
        <v>42</v>
      </c>
      <c r="C77" s="219">
        <v>50</v>
      </c>
      <c r="D77" s="219">
        <v>50</v>
      </c>
      <c r="E77" s="219" t="s">
        <v>42</v>
      </c>
      <c r="F77" s="219">
        <v>50</v>
      </c>
      <c r="G77" s="219">
        <v>33386</v>
      </c>
      <c r="H77" s="219" t="s">
        <v>42</v>
      </c>
      <c r="I77" s="219">
        <v>3000</v>
      </c>
      <c r="J77" s="219">
        <v>5</v>
      </c>
      <c r="K77" s="219">
        <v>316</v>
      </c>
      <c r="L77" s="218"/>
      <c r="M77" s="218"/>
      <c r="N77" s="218"/>
      <c r="R77" s="179"/>
    </row>
    <row r="78" spans="1:18" ht="12.75">
      <c r="A78" s="6" t="s">
        <v>220</v>
      </c>
      <c r="B78" s="184">
        <v>320</v>
      </c>
      <c r="C78" s="219">
        <v>54</v>
      </c>
      <c r="D78" s="219">
        <v>374</v>
      </c>
      <c r="E78" s="184">
        <v>320</v>
      </c>
      <c r="F78" s="219">
        <v>54</v>
      </c>
      <c r="G78" s="174" t="s">
        <v>42</v>
      </c>
      <c r="H78" s="184">
        <v>700</v>
      </c>
      <c r="I78" s="219">
        <v>3400</v>
      </c>
      <c r="J78" s="174" t="s">
        <v>42</v>
      </c>
      <c r="K78" s="219">
        <v>408</v>
      </c>
      <c r="L78" s="218"/>
      <c r="M78" s="218"/>
      <c r="N78" s="218"/>
      <c r="R78" s="179"/>
    </row>
    <row r="79" spans="1:18" ht="12.75">
      <c r="A79" s="6" t="s">
        <v>221</v>
      </c>
      <c r="B79" s="184">
        <v>20</v>
      </c>
      <c r="C79" s="219">
        <v>19</v>
      </c>
      <c r="D79" s="219">
        <v>39</v>
      </c>
      <c r="E79" s="184">
        <v>20</v>
      </c>
      <c r="F79" s="219">
        <v>19</v>
      </c>
      <c r="G79" s="174" t="s">
        <v>42</v>
      </c>
      <c r="H79" s="184">
        <v>1325</v>
      </c>
      <c r="I79" s="219">
        <v>6750</v>
      </c>
      <c r="J79" s="174" t="s">
        <v>42</v>
      </c>
      <c r="K79" s="219">
        <v>155</v>
      </c>
      <c r="L79" s="218"/>
      <c r="M79" s="218"/>
      <c r="N79" s="218"/>
      <c r="R79" s="179"/>
    </row>
    <row r="80" spans="1:18" s="225" customFormat="1" ht="12.75">
      <c r="A80" s="220" t="s">
        <v>277</v>
      </c>
      <c r="B80" s="221">
        <v>2220</v>
      </c>
      <c r="C80" s="221">
        <v>230</v>
      </c>
      <c r="D80" s="221">
        <v>2450</v>
      </c>
      <c r="E80" s="221">
        <v>2208</v>
      </c>
      <c r="F80" s="221">
        <v>215</v>
      </c>
      <c r="G80" s="221">
        <v>108872</v>
      </c>
      <c r="H80" s="222">
        <v>744</v>
      </c>
      <c r="I80" s="222">
        <v>4500</v>
      </c>
      <c r="J80" s="222">
        <v>6</v>
      </c>
      <c r="K80" s="221">
        <v>3247</v>
      </c>
      <c r="L80" s="224"/>
      <c r="M80" s="224"/>
      <c r="N80" s="224"/>
      <c r="R80" s="257"/>
    </row>
    <row r="81" spans="1:18" ht="12.75">
      <c r="A81" s="6"/>
      <c r="B81" s="174"/>
      <c r="C81" s="174"/>
      <c r="D81" s="174"/>
      <c r="E81" s="174"/>
      <c r="F81" s="174"/>
      <c r="G81" s="174"/>
      <c r="H81" s="219"/>
      <c r="I81" s="219"/>
      <c r="J81" s="219"/>
      <c r="K81" s="174"/>
      <c r="L81" s="218"/>
      <c r="M81" s="218"/>
      <c r="N81" s="218"/>
      <c r="R81" s="179"/>
    </row>
    <row r="82" spans="1:18" ht="12.75">
      <c r="A82" s="6" t="s">
        <v>222</v>
      </c>
      <c r="B82" s="219">
        <v>1</v>
      </c>
      <c r="C82" s="219">
        <v>1</v>
      </c>
      <c r="D82" s="219">
        <v>2</v>
      </c>
      <c r="E82" s="219">
        <v>1</v>
      </c>
      <c r="F82" s="219">
        <v>1</v>
      </c>
      <c r="G82" s="219">
        <v>32820</v>
      </c>
      <c r="H82" s="219">
        <v>5000</v>
      </c>
      <c r="I82" s="219">
        <v>20000</v>
      </c>
      <c r="J82" s="219">
        <v>20</v>
      </c>
      <c r="K82" s="219">
        <v>681</v>
      </c>
      <c r="L82" s="218"/>
      <c r="M82" s="218"/>
      <c r="N82" s="218"/>
      <c r="R82" s="179"/>
    </row>
    <row r="83" spans="1:18" ht="12.75">
      <c r="A83" s="6" t="s">
        <v>223</v>
      </c>
      <c r="B83" s="219">
        <v>368</v>
      </c>
      <c r="C83" s="219">
        <v>5</v>
      </c>
      <c r="D83" s="219">
        <v>373</v>
      </c>
      <c r="E83" s="219">
        <v>353</v>
      </c>
      <c r="F83" s="219">
        <v>5</v>
      </c>
      <c r="G83" s="219">
        <v>39760</v>
      </c>
      <c r="H83" s="219">
        <v>500</v>
      </c>
      <c r="I83" s="219">
        <v>3000</v>
      </c>
      <c r="J83" s="219">
        <v>4</v>
      </c>
      <c r="K83" s="219">
        <v>351</v>
      </c>
      <c r="L83" s="218"/>
      <c r="M83" s="218"/>
      <c r="N83" s="218"/>
      <c r="R83" s="179"/>
    </row>
    <row r="84" spans="1:18" s="225" customFormat="1" ht="12.75">
      <c r="A84" s="220" t="s">
        <v>224</v>
      </c>
      <c r="B84" s="221">
        <v>369</v>
      </c>
      <c r="C84" s="221">
        <v>6</v>
      </c>
      <c r="D84" s="221">
        <v>375</v>
      </c>
      <c r="E84" s="221">
        <v>354</v>
      </c>
      <c r="F84" s="221">
        <v>6</v>
      </c>
      <c r="G84" s="221">
        <v>72580</v>
      </c>
      <c r="H84" s="222">
        <v>513</v>
      </c>
      <c r="I84" s="222">
        <v>5833</v>
      </c>
      <c r="J84" s="222">
        <v>11</v>
      </c>
      <c r="K84" s="221">
        <v>1032</v>
      </c>
      <c r="L84" s="224"/>
      <c r="M84" s="224"/>
      <c r="N84" s="224"/>
      <c r="R84" s="257"/>
    </row>
    <row r="85" spans="1:18" ht="12.75">
      <c r="A85" s="6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218"/>
      <c r="M85" s="218"/>
      <c r="N85" s="218"/>
      <c r="R85" s="179"/>
    </row>
    <row r="86" spans="1:18" ht="13.5" thickBot="1">
      <c r="A86" s="227" t="s">
        <v>225</v>
      </c>
      <c r="B86" s="187">
        <f aca="true" t="shared" si="0" ref="B86:G86">SUM(B13:B17,B22:B26,B31,B37:B39,B50:B52,B59,B64:B66,B70,B80,B84)</f>
        <v>17597</v>
      </c>
      <c r="C86" s="187">
        <f t="shared" si="0"/>
        <v>1653</v>
      </c>
      <c r="D86" s="187">
        <f t="shared" si="0"/>
        <v>19250</v>
      </c>
      <c r="E86" s="187">
        <f t="shared" si="0"/>
        <v>17558</v>
      </c>
      <c r="F86" s="187">
        <f t="shared" si="0"/>
        <v>1623</v>
      </c>
      <c r="G86" s="187">
        <f t="shared" si="0"/>
        <v>587597</v>
      </c>
      <c r="H86" s="187">
        <f>((H13*E13)+(H37*E37)+(H39*E39)+(H50*E50)+(H59*E59)+(H64*E64)+(H66*E66)+(H70*E70)+(H80*E80)+(H84*E84))/E86</f>
        <v>1172.9304020959107</v>
      </c>
      <c r="I86" s="187">
        <f>((I26*F26)+(I37*F37)+(I39*F39)+(I50*F50)+(I59*F59)+(I64*F64)+(I66*F66)+(I80*F80)+(I84*F84))/F86</f>
        <v>5801.520640788663</v>
      </c>
      <c r="J86" s="187">
        <f>((J13*G13)+(J15*G15)+(J17*G17)+(J22*G22)+(J24*G24)+(J26*G26)+(J31*G31)+(J37*G37)+(J39*G39)+(J50*G50)+(J52*G52)+(J59*G59)+(J64*G64)+(J66*G66)+(J70*G70)+(J80*G80)+(J84*G84))/G86</f>
        <v>18.98318064932258</v>
      </c>
      <c r="K86" s="187">
        <f>SUM(K13:K17,K22:K26,K31,K37:K39,K50:K52,K59,K64:K66,K70,K80,K84)</f>
        <v>41130</v>
      </c>
      <c r="L86" s="218"/>
      <c r="M86" s="218"/>
      <c r="N86" s="218"/>
      <c r="R86" s="179"/>
    </row>
    <row r="87" spans="1:18" ht="12.75">
      <c r="A87" s="228"/>
      <c r="D87" s="229"/>
      <c r="E87" s="229"/>
      <c r="R87" s="179"/>
    </row>
    <row r="88" ht="12.75">
      <c r="R88" s="179"/>
    </row>
    <row r="89" spans="5:18" ht="12.75">
      <c r="E89" s="230"/>
      <c r="R89" s="179"/>
    </row>
  </sheetData>
  <mergeCells count="7">
    <mergeCell ref="E7:F7"/>
    <mergeCell ref="H7:I7"/>
    <mergeCell ref="G5:G8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J26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6.28125" style="13" customWidth="1"/>
    <col min="9" max="10" width="8.7109375" style="13" customWidth="1"/>
    <col min="11" max="11" width="18.140625" style="13" customWidth="1"/>
    <col min="12" max="16384" width="11.421875" style="13" customWidth="1"/>
  </cols>
  <sheetData>
    <row r="1" spans="1:10" s="2" customFormat="1" ht="18">
      <c r="A1" s="299" t="s">
        <v>306</v>
      </c>
      <c r="B1" s="299"/>
      <c r="C1" s="299"/>
      <c r="D1" s="299"/>
      <c r="E1" s="299"/>
      <c r="F1" s="299"/>
      <c r="G1" s="299"/>
      <c r="H1" s="299"/>
      <c r="I1" s="1"/>
      <c r="J1" s="1"/>
    </row>
    <row r="3" spans="1:8" s="3" customFormat="1" ht="15">
      <c r="A3" s="303" t="s">
        <v>48</v>
      </c>
      <c r="B3" s="303"/>
      <c r="C3" s="303"/>
      <c r="D3" s="303"/>
      <c r="E3" s="303"/>
      <c r="F3" s="303"/>
      <c r="G3" s="303"/>
      <c r="H3" s="303"/>
    </row>
    <row r="4" spans="1:8" s="3" customFormat="1" ht="15">
      <c r="A4" s="4"/>
      <c r="B4" s="5"/>
      <c r="C4" s="5"/>
      <c r="D4" s="5"/>
      <c r="E4" s="5"/>
      <c r="F4" s="5"/>
      <c r="G4" s="5"/>
      <c r="H4" s="5"/>
    </row>
    <row r="5" spans="1:8" ht="12.75">
      <c r="A5" s="100"/>
      <c r="B5" s="7" t="s">
        <v>1</v>
      </c>
      <c r="C5" s="8"/>
      <c r="D5" s="9" t="s">
        <v>2</v>
      </c>
      <c r="E5" s="9" t="s">
        <v>3</v>
      </c>
      <c r="F5" s="10"/>
      <c r="G5" s="11" t="s">
        <v>4</v>
      </c>
      <c r="H5" s="10"/>
    </row>
    <row r="6" spans="1:8" ht="12.75">
      <c r="A6" s="102" t="s">
        <v>6</v>
      </c>
      <c r="B6" s="15" t="s">
        <v>7</v>
      </c>
      <c r="C6" s="16"/>
      <c r="D6" s="9" t="s">
        <v>8</v>
      </c>
      <c r="E6" s="9" t="s">
        <v>9</v>
      </c>
      <c r="F6" s="11" t="s">
        <v>10</v>
      </c>
      <c r="G6" s="11" t="s">
        <v>11</v>
      </c>
      <c r="H6" s="11" t="s">
        <v>12</v>
      </c>
    </row>
    <row r="7" spans="1:8" ht="12.75">
      <c r="A7" s="100"/>
      <c r="B7" s="9" t="s">
        <v>14</v>
      </c>
      <c r="C7" s="9" t="s">
        <v>15</v>
      </c>
      <c r="D7" s="11"/>
      <c r="E7" s="9" t="s">
        <v>16</v>
      </c>
      <c r="F7" s="9" t="s">
        <v>13</v>
      </c>
      <c r="G7" s="11" t="s">
        <v>18</v>
      </c>
      <c r="H7" s="11" t="s">
        <v>19</v>
      </c>
    </row>
    <row r="8" spans="1:8" ht="13.5" thickBot="1">
      <c r="A8" s="6"/>
      <c r="B8" s="11" t="s">
        <v>40</v>
      </c>
      <c r="C8" s="11" t="s">
        <v>40</v>
      </c>
      <c r="D8" s="11" t="s">
        <v>23</v>
      </c>
      <c r="E8" s="9" t="s">
        <v>24</v>
      </c>
      <c r="F8" s="10"/>
      <c r="G8" s="11" t="s">
        <v>25</v>
      </c>
      <c r="H8" s="10"/>
    </row>
    <row r="9" spans="1:8" ht="12.75">
      <c r="A9" s="18">
        <v>1985</v>
      </c>
      <c r="B9" s="129">
        <v>2487</v>
      </c>
      <c r="C9" s="129">
        <v>2088</v>
      </c>
      <c r="D9" s="129">
        <v>38</v>
      </c>
      <c r="E9" s="42">
        <v>137.6</v>
      </c>
      <c r="F9" s="129">
        <v>29423</v>
      </c>
      <c r="G9" s="128">
        <v>69.28467539336243</v>
      </c>
      <c r="H9" s="129">
        <v>20368.300217566382</v>
      </c>
    </row>
    <row r="10" spans="1:8" ht="12.75">
      <c r="A10" s="22">
        <v>1986</v>
      </c>
      <c r="B10" s="46">
        <v>2767</v>
      </c>
      <c r="C10" s="46">
        <v>2352</v>
      </c>
      <c r="D10" s="46">
        <v>30</v>
      </c>
      <c r="E10" s="44">
        <v>123.7</v>
      </c>
      <c r="F10" s="46">
        <v>29828</v>
      </c>
      <c r="G10" s="130">
        <v>90.12176505234815</v>
      </c>
      <c r="H10" s="46">
        <v>26877.261308042744</v>
      </c>
    </row>
    <row r="11" spans="1:8" ht="12.75">
      <c r="A11" s="22">
        <v>1987</v>
      </c>
      <c r="B11" s="46">
        <v>3133</v>
      </c>
      <c r="C11" s="46">
        <v>2474</v>
      </c>
      <c r="D11" s="46">
        <v>46</v>
      </c>
      <c r="E11" s="44">
        <v>127.8</v>
      </c>
      <c r="F11" s="46">
        <v>32987</v>
      </c>
      <c r="G11" s="130">
        <v>69.05629079369659</v>
      </c>
      <c r="H11" s="46">
        <v>22790.378998233024</v>
      </c>
    </row>
    <row r="12" spans="1:8" ht="12.75">
      <c r="A12" s="22">
        <v>1988</v>
      </c>
      <c r="B12" s="46">
        <v>4082</v>
      </c>
      <c r="C12" s="46">
        <v>2969</v>
      </c>
      <c r="D12" s="46">
        <v>36</v>
      </c>
      <c r="E12" s="44">
        <v>118</v>
      </c>
      <c r="F12" s="46">
        <v>35999</v>
      </c>
      <c r="G12" s="130">
        <v>72.49408003077183</v>
      </c>
      <c r="H12" s="46">
        <v>26095.945572343826</v>
      </c>
    </row>
    <row r="13" spans="1:8" ht="12.75">
      <c r="A13" s="22">
        <v>1989</v>
      </c>
      <c r="B13" s="46">
        <v>2804</v>
      </c>
      <c r="C13" s="46">
        <v>2419</v>
      </c>
      <c r="D13" s="46">
        <v>32</v>
      </c>
      <c r="E13" s="44">
        <v>119.96775527077305</v>
      </c>
      <c r="F13" s="46">
        <v>29021</v>
      </c>
      <c r="G13" s="130">
        <v>82.05017249047397</v>
      </c>
      <c r="H13" s="46">
        <v>23811.780558460447</v>
      </c>
    </row>
    <row r="14" spans="1:8" ht="12.75">
      <c r="A14" s="22">
        <v>1990</v>
      </c>
      <c r="B14" s="46">
        <v>3491</v>
      </c>
      <c r="C14" s="46">
        <v>2758</v>
      </c>
      <c r="D14" s="46">
        <v>32</v>
      </c>
      <c r="E14" s="44">
        <v>84.70059463379259</v>
      </c>
      <c r="F14" s="46">
        <v>23361</v>
      </c>
      <c r="G14" s="130">
        <v>85.58412366425061</v>
      </c>
      <c r="H14" s="46">
        <v>19993.307129205583</v>
      </c>
    </row>
    <row r="15" spans="1:8" ht="12.75">
      <c r="A15" s="22">
        <v>1991</v>
      </c>
      <c r="B15" s="46">
        <v>3505</v>
      </c>
      <c r="C15" s="46">
        <v>3139</v>
      </c>
      <c r="D15" s="46">
        <v>33</v>
      </c>
      <c r="E15" s="44">
        <v>87.43867473717744</v>
      </c>
      <c r="F15" s="46">
        <v>27447</v>
      </c>
      <c r="G15" s="130">
        <v>85.03720264926136</v>
      </c>
      <c r="H15" s="46">
        <v>23337.300013222266</v>
      </c>
    </row>
    <row r="16" spans="1:8" ht="12.75">
      <c r="A16" s="22">
        <v>1992</v>
      </c>
      <c r="B16" s="46">
        <v>2903</v>
      </c>
      <c r="C16" s="46">
        <v>2583</v>
      </c>
      <c r="D16" s="46">
        <v>27</v>
      </c>
      <c r="E16" s="44">
        <v>86.5</v>
      </c>
      <c r="F16" s="46">
        <v>22346</v>
      </c>
      <c r="G16" s="130">
        <v>85.30164797519024</v>
      </c>
      <c r="H16" s="46">
        <v>19061.50625653601</v>
      </c>
    </row>
    <row r="17" spans="1:8" ht="12.75">
      <c r="A17" s="26">
        <v>1993</v>
      </c>
      <c r="B17" s="48">
        <v>2948</v>
      </c>
      <c r="C17" s="48">
        <v>2822</v>
      </c>
      <c r="D17" s="48">
        <v>23</v>
      </c>
      <c r="E17" s="57">
        <v>109.3</v>
      </c>
      <c r="F17" s="48">
        <v>31239</v>
      </c>
      <c r="G17" s="131">
        <v>96.33022009063264</v>
      </c>
      <c r="H17" s="46">
        <v>30092.597454112725</v>
      </c>
    </row>
    <row r="18" spans="1:8" ht="12.75">
      <c r="A18" s="26">
        <v>1994</v>
      </c>
      <c r="B18" s="48">
        <v>3108</v>
      </c>
      <c r="C18" s="48">
        <v>3053</v>
      </c>
      <c r="D18" s="48">
        <v>22</v>
      </c>
      <c r="E18" s="57">
        <v>83</v>
      </c>
      <c r="F18" s="48">
        <v>25758</v>
      </c>
      <c r="G18" s="131">
        <v>61.63379130455687</v>
      </c>
      <c r="H18" s="46">
        <v>15875.63196422776</v>
      </c>
    </row>
    <row r="19" spans="1:8" ht="12.75">
      <c r="A19" s="26">
        <v>1995</v>
      </c>
      <c r="B19" s="48">
        <v>3047</v>
      </c>
      <c r="C19" s="48">
        <v>2891</v>
      </c>
      <c r="D19" s="49">
        <v>25</v>
      </c>
      <c r="E19" s="57">
        <v>74.7</v>
      </c>
      <c r="F19" s="48">
        <v>22023</v>
      </c>
      <c r="G19" s="131">
        <v>118.21908093228998</v>
      </c>
      <c r="H19" s="46">
        <v>26035.388193718216</v>
      </c>
    </row>
    <row r="20" spans="1:8" ht="12.75">
      <c r="A20" s="26">
        <v>1996</v>
      </c>
      <c r="B20" s="48">
        <v>3090</v>
      </c>
      <c r="C20" s="48">
        <v>2980</v>
      </c>
      <c r="D20" s="49">
        <v>38</v>
      </c>
      <c r="E20" s="57">
        <v>94.6</v>
      </c>
      <c r="F20" s="48">
        <v>28736</v>
      </c>
      <c r="G20" s="131">
        <v>71.18988376425902</v>
      </c>
      <c r="H20" s="46">
        <v>20457.12499849747</v>
      </c>
    </row>
    <row r="21" spans="1:8" ht="12.75">
      <c r="A21" s="26">
        <v>1997</v>
      </c>
      <c r="B21" s="48">
        <v>3030</v>
      </c>
      <c r="C21" s="48">
        <v>2924</v>
      </c>
      <c r="D21" s="48">
        <v>35</v>
      </c>
      <c r="E21" s="47">
        <v>107</v>
      </c>
      <c r="F21" s="48">
        <v>32005</v>
      </c>
      <c r="G21" s="131">
        <v>62.29490461937904</v>
      </c>
      <c r="H21" s="46">
        <v>19937.484223432257</v>
      </c>
    </row>
    <row r="22" spans="1:8" ht="12.75">
      <c r="A22" s="26">
        <v>1998</v>
      </c>
      <c r="B22" s="48">
        <v>3099</v>
      </c>
      <c r="C22" s="48">
        <v>3033</v>
      </c>
      <c r="D22" s="48">
        <v>21</v>
      </c>
      <c r="E22" s="47">
        <v>119</v>
      </c>
      <c r="F22" s="48">
        <v>36501</v>
      </c>
      <c r="G22" s="131">
        <v>83.7390165037924</v>
      </c>
      <c r="H22" s="46">
        <f>F22*G22/100</f>
        <v>30565.578414049265</v>
      </c>
    </row>
    <row r="23" spans="1:8" ht="12.75">
      <c r="A23" s="26">
        <v>1999</v>
      </c>
      <c r="B23" s="48">
        <v>3071</v>
      </c>
      <c r="C23" s="48">
        <v>3021</v>
      </c>
      <c r="D23" s="48">
        <v>27</v>
      </c>
      <c r="E23" s="47">
        <v>113.9</v>
      </c>
      <c r="F23" s="48">
        <v>34864</v>
      </c>
      <c r="G23" s="131">
        <v>79.48986092579905</v>
      </c>
      <c r="H23" s="46">
        <f>F23*G23/100</f>
        <v>27713.34511317058</v>
      </c>
    </row>
    <row r="24" spans="1:8" ht="12.75">
      <c r="A24" s="26">
        <v>2000</v>
      </c>
      <c r="B24" s="48">
        <v>3088</v>
      </c>
      <c r="C24" s="48">
        <v>3080</v>
      </c>
      <c r="D24" s="48">
        <v>18</v>
      </c>
      <c r="E24" s="47">
        <v>100.3</v>
      </c>
      <c r="F24" s="48">
        <v>31208</v>
      </c>
      <c r="G24" s="131">
        <v>96.51</v>
      </c>
      <c r="H24" s="46">
        <f>F24*G24/100</f>
        <v>30118.8408</v>
      </c>
    </row>
    <row r="25" spans="1:8" ht="12.75">
      <c r="A25" s="26">
        <v>2001</v>
      </c>
      <c r="B25" s="48">
        <v>3249</v>
      </c>
      <c r="C25" s="48">
        <v>3238</v>
      </c>
      <c r="D25" s="48">
        <v>18.576</v>
      </c>
      <c r="E25" s="47">
        <v>97.8732387415176</v>
      </c>
      <c r="F25" s="48">
        <v>32035</v>
      </c>
      <c r="G25" s="131">
        <v>85.67</v>
      </c>
      <c r="H25" s="46">
        <f>F25*G25/100</f>
        <v>27444.3845</v>
      </c>
    </row>
    <row r="26" spans="1:8" ht="13.5" thickBot="1">
      <c r="A26" s="34">
        <v>2002</v>
      </c>
      <c r="B26" s="52">
        <v>3241</v>
      </c>
      <c r="C26" s="52">
        <v>3241</v>
      </c>
      <c r="D26" s="52">
        <v>27.61</v>
      </c>
      <c r="E26" s="51">
        <v>84.07364393705646</v>
      </c>
      <c r="F26" s="52">
        <v>27828</v>
      </c>
      <c r="G26" s="132">
        <v>141.29</v>
      </c>
      <c r="H26" s="133">
        <f>F26*G26/100</f>
        <v>39318.1812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21">
    <pageSetUpPr fitToPage="1"/>
  </sheetPr>
  <dimension ref="A1:S47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100" customWidth="1"/>
    <col min="2" max="16384" width="11.421875" style="100" customWidth="1"/>
  </cols>
  <sheetData>
    <row r="1" spans="1:11" s="164" customFormat="1" ht="18">
      <c r="A1" s="290" t="s">
        <v>306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3" spans="1:11" s="166" customFormat="1" ht="15">
      <c r="A3" s="275" t="s">
        <v>300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s="166" customFormat="1" ht="15">
      <c r="A4" s="209"/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ht="12.75" customHeight="1">
      <c r="A5" s="282"/>
      <c r="B5" s="296" t="s">
        <v>163</v>
      </c>
      <c r="C5" s="310"/>
      <c r="D5" s="310"/>
      <c r="E5" s="310"/>
      <c r="F5" s="297"/>
      <c r="G5" s="307" t="s">
        <v>164</v>
      </c>
      <c r="H5" s="284"/>
      <c r="I5" s="163" t="s">
        <v>3</v>
      </c>
      <c r="J5" s="285"/>
      <c r="K5" s="41"/>
    </row>
    <row r="6" spans="1:11" ht="12.75">
      <c r="A6" s="40" t="s">
        <v>165</v>
      </c>
      <c r="B6" s="294" t="s">
        <v>40</v>
      </c>
      <c r="C6" s="311"/>
      <c r="D6" s="311"/>
      <c r="E6" s="311"/>
      <c r="F6" s="295"/>
      <c r="G6" s="321"/>
      <c r="H6" s="296" t="s">
        <v>166</v>
      </c>
      <c r="I6" s="297"/>
      <c r="J6" s="41" t="s">
        <v>2</v>
      </c>
      <c r="K6" s="9" t="s">
        <v>10</v>
      </c>
    </row>
    <row r="7" spans="1:11" ht="12.75">
      <c r="A7" s="40" t="s">
        <v>167</v>
      </c>
      <c r="B7" s="211"/>
      <c r="C7" s="163" t="s">
        <v>14</v>
      </c>
      <c r="D7" s="212"/>
      <c r="E7" s="291" t="s">
        <v>15</v>
      </c>
      <c r="F7" s="293"/>
      <c r="G7" s="321"/>
      <c r="H7" s="294" t="s">
        <v>168</v>
      </c>
      <c r="I7" s="295"/>
      <c r="J7" s="9" t="s">
        <v>8</v>
      </c>
      <c r="K7" s="9" t="s">
        <v>13</v>
      </c>
    </row>
    <row r="8" spans="1:17" ht="13.5" thickBot="1">
      <c r="A8" s="213"/>
      <c r="B8" s="214" t="s">
        <v>97</v>
      </c>
      <c r="C8" s="214" t="s">
        <v>98</v>
      </c>
      <c r="D8" s="214" t="s">
        <v>14</v>
      </c>
      <c r="E8" s="214" t="s">
        <v>97</v>
      </c>
      <c r="F8" s="214" t="s">
        <v>98</v>
      </c>
      <c r="G8" s="322"/>
      <c r="H8" s="214" t="s">
        <v>97</v>
      </c>
      <c r="I8" s="214" t="s">
        <v>98</v>
      </c>
      <c r="J8" s="171" t="s">
        <v>143</v>
      </c>
      <c r="K8" s="171"/>
      <c r="P8" s="215"/>
      <c r="Q8" s="215"/>
    </row>
    <row r="9" spans="1:18" ht="12.75">
      <c r="A9" s="6" t="s">
        <v>182</v>
      </c>
      <c r="B9" s="174" t="s">
        <v>42</v>
      </c>
      <c r="C9" s="219" t="s">
        <v>42</v>
      </c>
      <c r="D9" s="219" t="s">
        <v>42</v>
      </c>
      <c r="E9" s="174" t="s">
        <v>42</v>
      </c>
      <c r="F9" s="219" t="s">
        <v>42</v>
      </c>
      <c r="G9" s="219">
        <v>20</v>
      </c>
      <c r="H9" s="174" t="s">
        <v>42</v>
      </c>
      <c r="I9" s="219" t="s">
        <v>42</v>
      </c>
      <c r="J9" s="219">
        <v>20</v>
      </c>
      <c r="K9" s="219">
        <v>1</v>
      </c>
      <c r="L9" s="218"/>
      <c r="M9" s="218"/>
      <c r="N9" s="218"/>
      <c r="R9" s="179"/>
    </row>
    <row r="10" spans="1:18" s="225" customFormat="1" ht="12.75">
      <c r="A10" s="220" t="s">
        <v>275</v>
      </c>
      <c r="B10" s="221" t="s">
        <v>42</v>
      </c>
      <c r="C10" s="221" t="s">
        <v>42</v>
      </c>
      <c r="D10" s="221" t="s">
        <v>42</v>
      </c>
      <c r="E10" s="221" t="s">
        <v>42</v>
      </c>
      <c r="F10" s="221" t="s">
        <v>42</v>
      </c>
      <c r="G10" s="221">
        <v>20</v>
      </c>
      <c r="H10" s="221" t="s">
        <v>42</v>
      </c>
      <c r="I10" s="222" t="s">
        <v>42</v>
      </c>
      <c r="J10" s="222">
        <v>20</v>
      </c>
      <c r="K10" s="221">
        <v>1</v>
      </c>
      <c r="L10" s="224"/>
      <c r="M10" s="224"/>
      <c r="N10" s="224"/>
      <c r="R10" s="257"/>
    </row>
    <row r="11" spans="1:18" ht="12.75">
      <c r="A11" s="6"/>
      <c r="B11" s="174"/>
      <c r="C11" s="174"/>
      <c r="D11" s="174"/>
      <c r="E11" s="174"/>
      <c r="F11" s="174"/>
      <c r="G11" s="174"/>
      <c r="H11" s="219"/>
      <c r="I11" s="219"/>
      <c r="J11" s="219"/>
      <c r="K11" s="174"/>
      <c r="L11" s="218"/>
      <c r="M11" s="218"/>
      <c r="N11" s="218"/>
      <c r="R11" s="179"/>
    </row>
    <row r="12" spans="1:18" ht="12.75">
      <c r="A12" s="220" t="s">
        <v>189</v>
      </c>
      <c r="B12" s="222">
        <v>2</v>
      </c>
      <c r="C12" s="222" t="s">
        <v>42</v>
      </c>
      <c r="D12" s="222">
        <v>2</v>
      </c>
      <c r="E12" s="222">
        <v>2</v>
      </c>
      <c r="F12" s="222" t="s">
        <v>42</v>
      </c>
      <c r="G12" s="222">
        <v>180</v>
      </c>
      <c r="H12" s="222">
        <v>900</v>
      </c>
      <c r="I12" s="222" t="s">
        <v>42</v>
      </c>
      <c r="J12" s="222">
        <v>14</v>
      </c>
      <c r="K12" s="222">
        <v>4</v>
      </c>
      <c r="L12" s="218"/>
      <c r="M12" s="218"/>
      <c r="N12" s="218"/>
      <c r="R12" s="179"/>
    </row>
    <row r="13" spans="1:18" ht="12.75">
      <c r="A13" s="6"/>
      <c r="B13" s="174"/>
      <c r="C13" s="174"/>
      <c r="D13" s="174"/>
      <c r="E13" s="174"/>
      <c r="F13" s="174"/>
      <c r="G13" s="174"/>
      <c r="H13" s="219"/>
      <c r="I13" s="219"/>
      <c r="J13" s="219"/>
      <c r="K13" s="174"/>
      <c r="L13" s="218"/>
      <c r="M13" s="218"/>
      <c r="N13" s="218"/>
      <c r="R13" s="179"/>
    </row>
    <row r="14" spans="1:18" ht="12.75">
      <c r="A14" s="6" t="s">
        <v>191</v>
      </c>
      <c r="B14" s="219" t="s">
        <v>42</v>
      </c>
      <c r="C14" s="219" t="s">
        <v>42</v>
      </c>
      <c r="D14" s="219" t="s">
        <v>42</v>
      </c>
      <c r="E14" s="219" t="s">
        <v>42</v>
      </c>
      <c r="F14" s="219" t="s">
        <v>42</v>
      </c>
      <c r="G14" s="219">
        <v>10</v>
      </c>
      <c r="H14" s="219" t="s">
        <v>42</v>
      </c>
      <c r="I14" s="219" t="s">
        <v>42</v>
      </c>
      <c r="J14" s="219" t="s">
        <v>42</v>
      </c>
      <c r="K14" s="219" t="s">
        <v>42</v>
      </c>
      <c r="L14" s="218"/>
      <c r="M14" s="218"/>
      <c r="N14" s="218"/>
      <c r="R14" s="179"/>
    </row>
    <row r="15" spans="1:18" ht="12.75">
      <c r="A15" s="6" t="s">
        <v>193</v>
      </c>
      <c r="B15" s="174" t="s">
        <v>42</v>
      </c>
      <c r="C15" s="219" t="s">
        <v>42</v>
      </c>
      <c r="D15" s="219" t="s">
        <v>42</v>
      </c>
      <c r="E15" s="174" t="s">
        <v>42</v>
      </c>
      <c r="F15" s="219" t="s">
        <v>42</v>
      </c>
      <c r="G15" s="219">
        <v>85</v>
      </c>
      <c r="H15" s="174" t="s">
        <v>42</v>
      </c>
      <c r="I15" s="219" t="s">
        <v>42</v>
      </c>
      <c r="J15" s="219">
        <v>20</v>
      </c>
      <c r="K15" s="219">
        <v>2</v>
      </c>
      <c r="L15" s="218"/>
      <c r="M15" s="218"/>
      <c r="N15" s="218"/>
      <c r="R15" s="179"/>
    </row>
    <row r="16" spans="1:18" ht="12.75">
      <c r="A16" s="6" t="s">
        <v>195</v>
      </c>
      <c r="B16" s="219" t="s">
        <v>42</v>
      </c>
      <c r="C16" s="219" t="s">
        <v>42</v>
      </c>
      <c r="D16" s="219" t="s">
        <v>42</v>
      </c>
      <c r="E16" s="219" t="s">
        <v>42</v>
      </c>
      <c r="F16" s="219" t="s">
        <v>42</v>
      </c>
      <c r="G16" s="219">
        <v>24</v>
      </c>
      <c r="H16" s="219" t="s">
        <v>42</v>
      </c>
      <c r="I16" s="219" t="s">
        <v>42</v>
      </c>
      <c r="J16" s="219" t="s">
        <v>42</v>
      </c>
      <c r="K16" s="219" t="s">
        <v>42</v>
      </c>
      <c r="L16" s="218"/>
      <c r="M16" s="218"/>
      <c r="N16" s="218"/>
      <c r="R16" s="179"/>
    </row>
    <row r="17" spans="1:18" ht="12.75">
      <c r="A17" s="6" t="s">
        <v>197</v>
      </c>
      <c r="B17" s="174" t="s">
        <v>42</v>
      </c>
      <c r="C17" s="219" t="s">
        <v>42</v>
      </c>
      <c r="D17" s="219" t="s">
        <v>42</v>
      </c>
      <c r="E17" s="174" t="s">
        <v>42</v>
      </c>
      <c r="F17" s="219" t="s">
        <v>42</v>
      </c>
      <c r="G17" s="219">
        <v>156</v>
      </c>
      <c r="H17" s="174" t="s">
        <v>42</v>
      </c>
      <c r="I17" s="219" t="s">
        <v>42</v>
      </c>
      <c r="J17" s="219">
        <v>5</v>
      </c>
      <c r="K17" s="219">
        <v>1</v>
      </c>
      <c r="L17" s="218"/>
      <c r="M17" s="218"/>
      <c r="N17" s="218"/>
      <c r="R17" s="179"/>
    </row>
    <row r="18" spans="1:18" ht="12.75">
      <c r="A18" s="220" t="s">
        <v>276</v>
      </c>
      <c r="B18" s="221" t="s">
        <v>42</v>
      </c>
      <c r="C18" s="221" t="s">
        <v>42</v>
      </c>
      <c r="D18" s="221" t="s">
        <v>42</v>
      </c>
      <c r="E18" s="221" t="s">
        <v>42</v>
      </c>
      <c r="F18" s="221" t="s">
        <v>42</v>
      </c>
      <c r="G18" s="221">
        <v>275</v>
      </c>
      <c r="H18" s="222" t="s">
        <v>42</v>
      </c>
      <c r="I18" s="222" t="s">
        <v>42</v>
      </c>
      <c r="J18" s="222">
        <v>9</v>
      </c>
      <c r="K18" s="221">
        <v>3</v>
      </c>
      <c r="L18" s="218"/>
      <c r="M18" s="218"/>
      <c r="N18" s="218"/>
      <c r="R18" s="179"/>
    </row>
    <row r="19" spans="1:18" ht="12.75">
      <c r="A19" s="220"/>
      <c r="B19" s="221"/>
      <c r="C19" s="221"/>
      <c r="D19" s="221"/>
      <c r="E19" s="221"/>
      <c r="F19" s="221"/>
      <c r="G19" s="221"/>
      <c r="H19" s="222"/>
      <c r="I19" s="222"/>
      <c r="J19" s="222"/>
      <c r="K19" s="221"/>
      <c r="L19" s="218"/>
      <c r="M19" s="218"/>
      <c r="N19" s="218"/>
      <c r="R19" s="179"/>
    </row>
    <row r="20" spans="1:18" ht="12.75">
      <c r="A20" s="6" t="s">
        <v>204</v>
      </c>
      <c r="B20" s="219" t="s">
        <v>42</v>
      </c>
      <c r="C20" s="219" t="s">
        <v>42</v>
      </c>
      <c r="D20" s="219" t="s">
        <v>42</v>
      </c>
      <c r="E20" s="219" t="s">
        <v>42</v>
      </c>
      <c r="F20" s="219" t="s">
        <v>42</v>
      </c>
      <c r="G20" s="219">
        <v>93</v>
      </c>
      <c r="H20" s="219" t="s">
        <v>42</v>
      </c>
      <c r="I20" s="219" t="s">
        <v>42</v>
      </c>
      <c r="J20" s="219" t="s">
        <v>42</v>
      </c>
      <c r="K20" s="219" t="s">
        <v>42</v>
      </c>
      <c r="L20" s="218"/>
      <c r="M20" s="218"/>
      <c r="N20" s="218"/>
      <c r="R20" s="179"/>
    </row>
    <row r="21" spans="1:18" s="225" customFormat="1" ht="12.75">
      <c r="A21" s="220" t="s">
        <v>205</v>
      </c>
      <c r="B21" s="221" t="s">
        <v>42</v>
      </c>
      <c r="C21" s="221" t="s">
        <v>42</v>
      </c>
      <c r="D21" s="221" t="s">
        <v>42</v>
      </c>
      <c r="E21" s="221" t="s">
        <v>42</v>
      </c>
      <c r="F21" s="221" t="s">
        <v>42</v>
      </c>
      <c r="G21" s="221">
        <v>93</v>
      </c>
      <c r="H21" s="222" t="s">
        <v>42</v>
      </c>
      <c r="I21" s="222" t="s">
        <v>42</v>
      </c>
      <c r="J21" s="222" t="s">
        <v>42</v>
      </c>
      <c r="K21" s="221" t="s">
        <v>42</v>
      </c>
      <c r="L21" s="224"/>
      <c r="M21" s="224"/>
      <c r="N21" s="224"/>
      <c r="R21" s="257"/>
    </row>
    <row r="22" spans="1:18" ht="12.75">
      <c r="A22" s="6"/>
      <c r="B22" s="174"/>
      <c r="C22" s="174"/>
      <c r="D22" s="174"/>
      <c r="E22" s="174"/>
      <c r="F22" s="174"/>
      <c r="G22" s="174"/>
      <c r="H22" s="219"/>
      <c r="I22" s="219"/>
      <c r="J22" s="219"/>
      <c r="K22" s="174"/>
      <c r="L22" s="218"/>
      <c r="M22" s="218"/>
      <c r="N22" s="218"/>
      <c r="R22" s="179"/>
    </row>
    <row r="23" spans="1:18" ht="12.75">
      <c r="A23" s="6" t="s">
        <v>206</v>
      </c>
      <c r="B23" s="219" t="s">
        <v>42</v>
      </c>
      <c r="C23" s="219">
        <v>9</v>
      </c>
      <c r="D23" s="219">
        <v>9</v>
      </c>
      <c r="E23" s="219" t="s">
        <v>42</v>
      </c>
      <c r="F23" s="219">
        <v>9</v>
      </c>
      <c r="G23" s="219">
        <v>300</v>
      </c>
      <c r="H23" s="219" t="s">
        <v>42</v>
      </c>
      <c r="I23" s="219">
        <v>10000</v>
      </c>
      <c r="J23" s="219">
        <v>15</v>
      </c>
      <c r="K23" s="219">
        <v>95</v>
      </c>
      <c r="L23" s="218"/>
      <c r="M23" s="218"/>
      <c r="N23" s="218"/>
      <c r="R23" s="179"/>
    </row>
    <row r="24" spans="1:18" ht="12.75">
      <c r="A24" s="6" t="s">
        <v>207</v>
      </c>
      <c r="B24" s="219" t="s">
        <v>42</v>
      </c>
      <c r="C24" s="219" t="s">
        <v>42</v>
      </c>
      <c r="D24" s="219" t="s">
        <v>42</v>
      </c>
      <c r="E24" s="219" t="s">
        <v>42</v>
      </c>
      <c r="F24" s="219" t="s">
        <v>42</v>
      </c>
      <c r="G24" s="219" t="s">
        <v>42</v>
      </c>
      <c r="H24" s="219" t="s">
        <v>42</v>
      </c>
      <c r="I24" s="219" t="s">
        <v>42</v>
      </c>
      <c r="J24" s="219">
        <v>10</v>
      </c>
      <c r="K24" s="219" t="s">
        <v>42</v>
      </c>
      <c r="L24" s="218"/>
      <c r="M24" s="218"/>
      <c r="N24" s="218"/>
      <c r="R24" s="179"/>
    </row>
    <row r="25" spans="1:18" ht="12.75">
      <c r="A25" s="6" t="s">
        <v>208</v>
      </c>
      <c r="B25" s="219" t="s">
        <v>42</v>
      </c>
      <c r="C25" s="219" t="s">
        <v>42</v>
      </c>
      <c r="D25" s="219" t="s">
        <v>42</v>
      </c>
      <c r="E25" s="219" t="s">
        <v>42</v>
      </c>
      <c r="F25" s="219" t="s">
        <v>42</v>
      </c>
      <c r="G25" s="219">
        <v>1116</v>
      </c>
      <c r="H25" s="219" t="s">
        <v>42</v>
      </c>
      <c r="I25" s="219" t="s">
        <v>42</v>
      </c>
      <c r="J25" s="219">
        <v>9</v>
      </c>
      <c r="K25" s="219">
        <v>10</v>
      </c>
      <c r="L25" s="218"/>
      <c r="M25" s="218"/>
      <c r="N25" s="218"/>
      <c r="R25" s="179"/>
    </row>
    <row r="26" spans="1:18" s="225" customFormat="1" ht="12.75">
      <c r="A26" s="220" t="s">
        <v>209</v>
      </c>
      <c r="B26" s="221" t="s">
        <v>42</v>
      </c>
      <c r="C26" s="221">
        <v>9</v>
      </c>
      <c r="D26" s="221">
        <v>9</v>
      </c>
      <c r="E26" s="221" t="s">
        <v>42</v>
      </c>
      <c r="F26" s="221">
        <v>9</v>
      </c>
      <c r="G26" s="221">
        <v>1416</v>
      </c>
      <c r="H26" s="222" t="s">
        <v>42</v>
      </c>
      <c r="I26" s="222">
        <v>10000</v>
      </c>
      <c r="J26" s="222">
        <v>10</v>
      </c>
      <c r="K26" s="221">
        <v>105</v>
      </c>
      <c r="L26" s="224"/>
      <c r="M26" s="224"/>
      <c r="N26" s="224"/>
      <c r="R26" s="257"/>
    </row>
    <row r="27" spans="1:18" ht="12.75">
      <c r="A27" s="6"/>
      <c r="B27" s="174"/>
      <c r="C27" s="174"/>
      <c r="D27" s="174"/>
      <c r="E27" s="174"/>
      <c r="F27" s="174"/>
      <c r="G27" s="174"/>
      <c r="H27" s="219"/>
      <c r="I27" s="219"/>
      <c r="J27" s="219"/>
      <c r="K27" s="174"/>
      <c r="L27" s="218"/>
      <c r="M27" s="218"/>
      <c r="N27" s="218"/>
      <c r="R27" s="179"/>
    </row>
    <row r="28" spans="1:18" s="225" customFormat="1" ht="12.75">
      <c r="A28" s="220" t="s">
        <v>210</v>
      </c>
      <c r="B28" s="222" t="s">
        <v>42</v>
      </c>
      <c r="C28" s="222" t="s">
        <v>42</v>
      </c>
      <c r="D28" s="222" t="s">
        <v>42</v>
      </c>
      <c r="E28" s="222" t="s">
        <v>42</v>
      </c>
      <c r="F28" s="222" t="s">
        <v>42</v>
      </c>
      <c r="G28" s="222">
        <v>50</v>
      </c>
      <c r="H28" s="222" t="s">
        <v>42</v>
      </c>
      <c r="I28" s="222" t="s">
        <v>42</v>
      </c>
      <c r="J28" s="222">
        <v>6</v>
      </c>
      <c r="K28" s="222" t="s">
        <v>42</v>
      </c>
      <c r="L28" s="224"/>
      <c r="M28" s="224"/>
      <c r="N28" s="224"/>
      <c r="R28" s="257"/>
    </row>
    <row r="29" spans="1:19" ht="12.75">
      <c r="A29" s="6"/>
      <c r="B29" s="174"/>
      <c r="C29" s="174"/>
      <c r="D29" s="174"/>
      <c r="E29" s="174"/>
      <c r="F29" s="174"/>
      <c r="G29" s="174"/>
      <c r="H29" s="219"/>
      <c r="I29" s="219"/>
      <c r="J29" s="219"/>
      <c r="K29" s="174"/>
      <c r="L29" s="218"/>
      <c r="M29" s="218"/>
      <c r="N29" s="218"/>
      <c r="R29" s="179"/>
      <c r="S29" s="215"/>
    </row>
    <row r="30" spans="1:18" ht="12.75">
      <c r="A30" s="6" t="s">
        <v>212</v>
      </c>
      <c r="B30" s="174" t="s">
        <v>42</v>
      </c>
      <c r="C30" s="219" t="s">
        <v>42</v>
      </c>
      <c r="D30" s="219" t="s">
        <v>42</v>
      </c>
      <c r="E30" s="174" t="s">
        <v>42</v>
      </c>
      <c r="F30" s="219" t="s">
        <v>42</v>
      </c>
      <c r="G30" s="219">
        <v>5000</v>
      </c>
      <c r="H30" s="174" t="s">
        <v>42</v>
      </c>
      <c r="I30" s="219" t="s">
        <v>42</v>
      </c>
      <c r="J30" s="219">
        <v>3</v>
      </c>
      <c r="K30" s="219">
        <v>15</v>
      </c>
      <c r="L30" s="218"/>
      <c r="M30" s="218"/>
      <c r="N30" s="218"/>
      <c r="R30" s="179"/>
    </row>
    <row r="31" spans="1:18" s="225" customFormat="1" ht="12.75">
      <c r="A31" s="220" t="s">
        <v>213</v>
      </c>
      <c r="B31" s="221" t="s">
        <v>42</v>
      </c>
      <c r="C31" s="221" t="s">
        <v>42</v>
      </c>
      <c r="D31" s="221" t="s">
        <v>42</v>
      </c>
      <c r="E31" s="221" t="s">
        <v>42</v>
      </c>
      <c r="F31" s="221" t="s">
        <v>42</v>
      </c>
      <c r="G31" s="221">
        <v>5000</v>
      </c>
      <c r="H31" s="221" t="s">
        <v>42</v>
      </c>
      <c r="I31" s="222" t="s">
        <v>42</v>
      </c>
      <c r="J31" s="222">
        <v>3</v>
      </c>
      <c r="K31" s="221">
        <v>15</v>
      </c>
      <c r="L31" s="224"/>
      <c r="M31" s="224"/>
      <c r="N31" s="224"/>
      <c r="R31" s="257"/>
    </row>
    <row r="32" spans="1:18" ht="12.75">
      <c r="A32" s="6"/>
      <c r="B32" s="174"/>
      <c r="C32" s="174"/>
      <c r="D32" s="174"/>
      <c r="E32" s="174"/>
      <c r="F32" s="174"/>
      <c r="G32" s="174"/>
      <c r="H32" s="219"/>
      <c r="I32" s="219"/>
      <c r="J32" s="219"/>
      <c r="K32" s="174"/>
      <c r="L32" s="218"/>
      <c r="M32" s="218"/>
      <c r="N32" s="218"/>
      <c r="R32" s="179"/>
    </row>
    <row r="33" spans="1:18" ht="12.75">
      <c r="A33" s="6" t="s">
        <v>214</v>
      </c>
      <c r="B33" s="174" t="s">
        <v>42</v>
      </c>
      <c r="C33" s="219">
        <v>3</v>
      </c>
      <c r="D33" s="219">
        <v>3</v>
      </c>
      <c r="E33" s="174" t="s">
        <v>42</v>
      </c>
      <c r="F33" s="219">
        <v>3</v>
      </c>
      <c r="G33" s="174" t="s">
        <v>42</v>
      </c>
      <c r="H33" s="174" t="s">
        <v>42</v>
      </c>
      <c r="I33" s="219">
        <v>14900</v>
      </c>
      <c r="J33" s="174" t="s">
        <v>42</v>
      </c>
      <c r="K33" s="219">
        <v>45</v>
      </c>
      <c r="L33" s="218"/>
      <c r="M33" s="218"/>
      <c r="N33" s="218"/>
      <c r="R33" s="179"/>
    </row>
    <row r="34" spans="1:18" ht="12.75">
      <c r="A34" s="6" t="s">
        <v>215</v>
      </c>
      <c r="B34" s="174" t="s">
        <v>42</v>
      </c>
      <c r="C34" s="219">
        <v>41</v>
      </c>
      <c r="D34" s="219">
        <v>41</v>
      </c>
      <c r="E34" s="174" t="s">
        <v>42</v>
      </c>
      <c r="F34" s="219">
        <v>41</v>
      </c>
      <c r="G34" s="174" t="s">
        <v>42</v>
      </c>
      <c r="H34" s="174" t="s">
        <v>42</v>
      </c>
      <c r="I34" s="219">
        <v>4500</v>
      </c>
      <c r="J34" s="174" t="s">
        <v>42</v>
      </c>
      <c r="K34" s="219">
        <v>185</v>
      </c>
      <c r="L34" s="218"/>
      <c r="M34" s="218"/>
      <c r="N34" s="218"/>
      <c r="R34" s="179"/>
    </row>
    <row r="35" spans="1:18" ht="12.75">
      <c r="A35" s="6" t="s">
        <v>217</v>
      </c>
      <c r="B35" s="174" t="s">
        <v>42</v>
      </c>
      <c r="C35" s="219">
        <v>2925</v>
      </c>
      <c r="D35" s="219">
        <v>2925</v>
      </c>
      <c r="E35" s="174" t="s">
        <v>42</v>
      </c>
      <c r="F35" s="219">
        <v>2925</v>
      </c>
      <c r="G35" s="219">
        <v>15000</v>
      </c>
      <c r="H35" s="174" t="s">
        <v>42</v>
      </c>
      <c r="I35" s="219">
        <v>8500</v>
      </c>
      <c r="J35" s="184">
        <v>34</v>
      </c>
      <c r="K35" s="219">
        <v>25373</v>
      </c>
      <c r="L35" s="218"/>
      <c r="M35" s="218"/>
      <c r="N35" s="218"/>
      <c r="R35" s="179"/>
    </row>
    <row r="36" spans="1:18" ht="12.75">
      <c r="A36" s="6" t="s">
        <v>218</v>
      </c>
      <c r="B36" s="219" t="s">
        <v>42</v>
      </c>
      <c r="C36" s="219" t="s">
        <v>42</v>
      </c>
      <c r="D36" s="219" t="s">
        <v>42</v>
      </c>
      <c r="E36" s="219" t="s">
        <v>42</v>
      </c>
      <c r="F36" s="219" t="s">
        <v>42</v>
      </c>
      <c r="G36" s="219">
        <v>88</v>
      </c>
      <c r="H36" s="219" t="s">
        <v>42</v>
      </c>
      <c r="I36" s="219" t="s">
        <v>42</v>
      </c>
      <c r="J36" s="219">
        <v>6</v>
      </c>
      <c r="K36" s="219">
        <v>1</v>
      </c>
      <c r="L36" s="218"/>
      <c r="M36" s="218"/>
      <c r="N36" s="218"/>
      <c r="R36" s="179"/>
    </row>
    <row r="37" spans="1:18" ht="12.75">
      <c r="A37" s="6" t="s">
        <v>220</v>
      </c>
      <c r="B37" s="174" t="s">
        <v>42</v>
      </c>
      <c r="C37" s="219">
        <v>255</v>
      </c>
      <c r="D37" s="219">
        <v>255</v>
      </c>
      <c r="E37" s="174" t="s">
        <v>42</v>
      </c>
      <c r="F37" s="219">
        <v>255</v>
      </c>
      <c r="G37" s="174" t="s">
        <v>42</v>
      </c>
      <c r="H37" s="174" t="s">
        <v>42</v>
      </c>
      <c r="I37" s="219">
        <v>8000</v>
      </c>
      <c r="J37" s="174" t="s">
        <v>42</v>
      </c>
      <c r="K37" s="219">
        <v>2040</v>
      </c>
      <c r="L37" s="218"/>
      <c r="M37" s="218"/>
      <c r="N37" s="218"/>
      <c r="R37" s="179"/>
    </row>
    <row r="38" spans="1:18" s="225" customFormat="1" ht="12.75">
      <c r="A38" s="220" t="s">
        <v>277</v>
      </c>
      <c r="B38" s="221" t="s">
        <v>42</v>
      </c>
      <c r="C38" s="221">
        <v>3224</v>
      </c>
      <c r="D38" s="221">
        <v>3224</v>
      </c>
      <c r="E38" s="221" t="s">
        <v>42</v>
      </c>
      <c r="F38" s="221">
        <v>3224</v>
      </c>
      <c r="G38" s="221">
        <v>15088</v>
      </c>
      <c r="H38" s="222" t="s">
        <v>42</v>
      </c>
      <c r="I38" s="222">
        <v>8416</v>
      </c>
      <c r="J38" s="222">
        <v>34</v>
      </c>
      <c r="K38" s="221">
        <v>27644</v>
      </c>
      <c r="L38" s="224"/>
      <c r="M38" s="224"/>
      <c r="N38" s="224"/>
      <c r="R38" s="257"/>
    </row>
    <row r="39" spans="1:18" ht="12.75">
      <c r="A39" s="6"/>
      <c r="B39" s="174"/>
      <c r="C39" s="174"/>
      <c r="D39" s="174"/>
      <c r="E39" s="174"/>
      <c r="F39" s="174"/>
      <c r="G39" s="174"/>
      <c r="H39" s="219"/>
      <c r="I39" s="219"/>
      <c r="J39" s="219"/>
      <c r="K39" s="174"/>
      <c r="L39" s="218"/>
      <c r="M39" s="218"/>
      <c r="N39" s="218"/>
      <c r="R39" s="179"/>
    </row>
    <row r="40" spans="1:18" ht="12.75">
      <c r="A40" s="6" t="s">
        <v>222</v>
      </c>
      <c r="B40" s="219" t="s">
        <v>42</v>
      </c>
      <c r="C40" s="219">
        <v>1</v>
      </c>
      <c r="D40" s="219">
        <v>1</v>
      </c>
      <c r="E40" s="219" t="s">
        <v>42</v>
      </c>
      <c r="F40" s="219">
        <v>1</v>
      </c>
      <c r="G40" s="219">
        <v>4493</v>
      </c>
      <c r="H40" s="219" t="s">
        <v>42</v>
      </c>
      <c r="I40" s="219">
        <v>5000</v>
      </c>
      <c r="J40" s="219">
        <v>5</v>
      </c>
      <c r="K40" s="219">
        <v>27</v>
      </c>
      <c r="L40" s="218"/>
      <c r="M40" s="218"/>
      <c r="N40" s="218"/>
      <c r="R40" s="179"/>
    </row>
    <row r="41" spans="1:18" ht="12.75">
      <c r="A41" s="6" t="s">
        <v>223</v>
      </c>
      <c r="B41" s="219" t="s">
        <v>42</v>
      </c>
      <c r="C41" s="219">
        <v>5</v>
      </c>
      <c r="D41" s="219">
        <v>5</v>
      </c>
      <c r="E41" s="219" t="s">
        <v>42</v>
      </c>
      <c r="F41" s="219">
        <v>5</v>
      </c>
      <c r="G41" s="219">
        <v>995</v>
      </c>
      <c r="H41" s="219" t="s">
        <v>42</v>
      </c>
      <c r="I41" s="219">
        <v>4000</v>
      </c>
      <c r="J41" s="219">
        <v>9</v>
      </c>
      <c r="K41" s="219">
        <v>29</v>
      </c>
      <c r="L41" s="218"/>
      <c r="M41" s="218"/>
      <c r="N41" s="218"/>
      <c r="R41" s="179"/>
    </row>
    <row r="42" spans="1:18" s="225" customFormat="1" ht="12.75">
      <c r="A42" s="220" t="s">
        <v>224</v>
      </c>
      <c r="B42" s="221" t="s">
        <v>42</v>
      </c>
      <c r="C42" s="221">
        <v>6</v>
      </c>
      <c r="D42" s="221">
        <v>6</v>
      </c>
      <c r="E42" s="221" t="s">
        <v>42</v>
      </c>
      <c r="F42" s="221">
        <v>6</v>
      </c>
      <c r="G42" s="221">
        <v>5488</v>
      </c>
      <c r="H42" s="222" t="s">
        <v>42</v>
      </c>
      <c r="I42" s="222">
        <v>4167</v>
      </c>
      <c r="J42" s="222">
        <v>6</v>
      </c>
      <c r="K42" s="221">
        <v>56</v>
      </c>
      <c r="L42" s="224"/>
      <c r="M42" s="224"/>
      <c r="N42" s="224"/>
      <c r="R42" s="257"/>
    </row>
    <row r="43" spans="1:18" ht="12.75">
      <c r="A43" s="6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218"/>
      <c r="M43" s="218"/>
      <c r="N43" s="218"/>
      <c r="R43" s="179"/>
    </row>
    <row r="44" spans="1:18" ht="13.5" thickBot="1">
      <c r="A44" s="227" t="s">
        <v>225</v>
      </c>
      <c r="B44" s="187">
        <v>2</v>
      </c>
      <c r="C44" s="187">
        <v>3239</v>
      </c>
      <c r="D44" s="187">
        <v>3241</v>
      </c>
      <c r="E44" s="187">
        <v>2</v>
      </c>
      <c r="F44" s="187">
        <v>3239</v>
      </c>
      <c r="G44" s="187">
        <v>27610</v>
      </c>
      <c r="H44" s="187">
        <v>900</v>
      </c>
      <c r="I44" s="187">
        <v>8412</v>
      </c>
      <c r="J44" s="187">
        <v>21</v>
      </c>
      <c r="K44" s="187">
        <v>27828</v>
      </c>
      <c r="L44" s="218"/>
      <c r="M44" s="218"/>
      <c r="N44" s="218"/>
      <c r="R44" s="179"/>
    </row>
    <row r="45" spans="1:18" ht="12.75">
      <c r="A45" s="228"/>
      <c r="D45" s="229"/>
      <c r="E45" s="229"/>
      <c r="R45" s="179"/>
    </row>
    <row r="46" ht="12.75">
      <c r="R46" s="179"/>
    </row>
    <row r="47" spans="5:18" ht="12.75">
      <c r="E47" s="230"/>
      <c r="R47" s="179"/>
    </row>
  </sheetData>
  <mergeCells count="7">
    <mergeCell ref="E7:F7"/>
    <mergeCell ref="H7:I7"/>
    <mergeCell ref="G5:G8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Q89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3" customWidth="1"/>
    <col min="9" max="9" width="11.421875" style="13" customWidth="1"/>
    <col min="10" max="10" width="22.28125" style="13" customWidth="1"/>
    <col min="11" max="16384" width="11.421875" style="13" customWidth="1"/>
  </cols>
  <sheetData>
    <row r="1" spans="1:8" s="2" customFormat="1" ht="18">
      <c r="A1" s="299" t="s">
        <v>306</v>
      </c>
      <c r="B1" s="299"/>
      <c r="C1" s="299"/>
      <c r="D1" s="299"/>
      <c r="E1" s="299"/>
      <c r="F1" s="299"/>
      <c r="G1" s="299"/>
      <c r="H1" s="299"/>
    </row>
    <row r="3" spans="1:8" s="3" customFormat="1" ht="15">
      <c r="A3" s="303" t="s">
        <v>49</v>
      </c>
      <c r="B3" s="303"/>
      <c r="C3" s="303"/>
      <c r="D3" s="303"/>
      <c r="E3" s="303"/>
      <c r="F3" s="303"/>
      <c r="G3" s="303"/>
      <c r="H3" s="303"/>
    </row>
    <row r="4" spans="1:8" s="3" customFormat="1" ht="15">
      <c r="A4" s="4"/>
      <c r="B4" s="5"/>
      <c r="C4" s="5"/>
      <c r="D4" s="5"/>
      <c r="E4" s="5"/>
      <c r="F4" s="5"/>
      <c r="G4" s="5"/>
      <c r="H4" s="5"/>
    </row>
    <row r="5" spans="1:8" ht="12.75">
      <c r="A5" s="100"/>
      <c r="B5" s="7" t="s">
        <v>1</v>
      </c>
      <c r="C5" s="8"/>
      <c r="D5" s="9" t="s">
        <v>2</v>
      </c>
      <c r="E5" s="9" t="s">
        <v>3</v>
      </c>
      <c r="F5" s="10"/>
      <c r="G5" s="11" t="s">
        <v>4</v>
      </c>
      <c r="H5" s="10"/>
    </row>
    <row r="6" spans="1:8" ht="12.75">
      <c r="A6" s="102" t="s">
        <v>6</v>
      </c>
      <c r="B6" s="15" t="s">
        <v>7</v>
      </c>
      <c r="C6" s="16"/>
      <c r="D6" s="9" t="s">
        <v>8</v>
      </c>
      <c r="E6" s="9" t="s">
        <v>9</v>
      </c>
      <c r="F6" s="11" t="s">
        <v>10</v>
      </c>
      <c r="G6" s="11" t="s">
        <v>11</v>
      </c>
      <c r="H6" s="11" t="s">
        <v>12</v>
      </c>
    </row>
    <row r="7" spans="1:8" ht="12.75">
      <c r="A7" s="100"/>
      <c r="B7" s="9" t="s">
        <v>14</v>
      </c>
      <c r="C7" s="9" t="s">
        <v>15</v>
      </c>
      <c r="D7" s="11"/>
      <c r="E7" s="9" t="s">
        <v>16</v>
      </c>
      <c r="F7" s="9" t="s">
        <v>13</v>
      </c>
      <c r="G7" s="11" t="s">
        <v>18</v>
      </c>
      <c r="H7" s="11" t="s">
        <v>19</v>
      </c>
    </row>
    <row r="8" spans="1:8" ht="13.5" thickBot="1">
      <c r="A8" s="6"/>
      <c r="B8" s="11" t="s">
        <v>40</v>
      </c>
      <c r="C8" s="11" t="s">
        <v>40</v>
      </c>
      <c r="D8" s="11" t="s">
        <v>23</v>
      </c>
      <c r="E8" s="9" t="s">
        <v>24</v>
      </c>
      <c r="F8" s="10"/>
      <c r="G8" s="11" t="s">
        <v>25</v>
      </c>
      <c r="H8" s="10"/>
    </row>
    <row r="9" spans="1:8" ht="12.75">
      <c r="A9" s="18">
        <v>1985</v>
      </c>
      <c r="B9" s="129">
        <v>1573</v>
      </c>
      <c r="C9" s="129">
        <v>1500</v>
      </c>
      <c r="D9" s="43">
        <v>143</v>
      </c>
      <c r="E9" s="75">
        <v>67.1</v>
      </c>
      <c r="F9" s="129">
        <v>12518</v>
      </c>
      <c r="G9" s="128">
        <v>22.045123988797137</v>
      </c>
      <c r="H9" s="129">
        <v>2758.6455591215604</v>
      </c>
    </row>
    <row r="10" spans="1:8" ht="12.75">
      <c r="A10" s="22">
        <v>1986</v>
      </c>
      <c r="B10" s="46">
        <v>1542</v>
      </c>
      <c r="C10" s="46">
        <v>1318</v>
      </c>
      <c r="D10" s="45">
        <v>127</v>
      </c>
      <c r="E10" s="50">
        <v>55.4</v>
      </c>
      <c r="F10" s="46">
        <v>10713</v>
      </c>
      <c r="G10" s="130">
        <v>21.432091642325677</v>
      </c>
      <c r="H10" s="46">
        <v>2295.866238746048</v>
      </c>
    </row>
    <row r="11" spans="1:8" ht="12.75">
      <c r="A11" s="22">
        <v>1987</v>
      </c>
      <c r="B11" s="46">
        <v>1568</v>
      </c>
      <c r="C11" s="46">
        <v>1349</v>
      </c>
      <c r="D11" s="45">
        <v>127</v>
      </c>
      <c r="E11" s="50">
        <v>71.5</v>
      </c>
      <c r="F11" s="46">
        <v>11168</v>
      </c>
      <c r="G11" s="130">
        <v>24.112605627877347</v>
      </c>
      <c r="H11" s="46">
        <v>2698.5443486831823</v>
      </c>
    </row>
    <row r="12" spans="1:8" ht="12.75">
      <c r="A12" s="22">
        <v>1988</v>
      </c>
      <c r="B12" s="46">
        <v>2032</v>
      </c>
      <c r="C12" s="46">
        <v>1446</v>
      </c>
      <c r="D12" s="45">
        <v>124</v>
      </c>
      <c r="E12" s="50">
        <v>68.9</v>
      </c>
      <c r="F12" s="46">
        <v>11711</v>
      </c>
      <c r="G12" s="130">
        <v>24.677557005998104</v>
      </c>
      <c r="H12" s="46">
        <v>2884.858101042155</v>
      </c>
    </row>
    <row r="13" spans="1:8" ht="12.75">
      <c r="A13" s="22">
        <v>1989</v>
      </c>
      <c r="B13" s="46">
        <v>2172</v>
      </c>
      <c r="C13" s="46">
        <v>1698</v>
      </c>
      <c r="D13" s="45">
        <v>118</v>
      </c>
      <c r="E13" s="50">
        <v>63.8</v>
      </c>
      <c r="F13" s="46">
        <v>12510</v>
      </c>
      <c r="G13" s="130">
        <v>22.604065245874054</v>
      </c>
      <c r="H13" s="46">
        <v>2827.7685622588433</v>
      </c>
    </row>
    <row r="14" spans="1:8" ht="12.75">
      <c r="A14" s="22">
        <v>1990</v>
      </c>
      <c r="B14" s="46">
        <v>2426</v>
      </c>
      <c r="C14" s="46">
        <v>2113</v>
      </c>
      <c r="D14" s="45">
        <v>112</v>
      </c>
      <c r="E14" s="50">
        <v>84.9</v>
      </c>
      <c r="F14" s="46">
        <v>19413</v>
      </c>
      <c r="G14" s="130">
        <v>19.21435697714952</v>
      </c>
      <c r="H14" s="46">
        <v>3730.083119974036</v>
      </c>
    </row>
    <row r="15" spans="1:8" ht="12.75">
      <c r="A15" s="22">
        <v>1991</v>
      </c>
      <c r="B15" s="46">
        <v>2578</v>
      </c>
      <c r="C15" s="46">
        <v>1986</v>
      </c>
      <c r="D15" s="45">
        <v>103</v>
      </c>
      <c r="E15" s="50">
        <v>116</v>
      </c>
      <c r="F15" s="46">
        <v>23205</v>
      </c>
      <c r="G15" s="130">
        <v>20.722897359152814</v>
      </c>
      <c r="H15" s="46">
        <v>4807.712187323453</v>
      </c>
    </row>
    <row r="16" spans="1:8" ht="12.75">
      <c r="A16" s="22">
        <v>1992</v>
      </c>
      <c r="B16" s="46">
        <v>2576</v>
      </c>
      <c r="C16" s="46">
        <v>2016</v>
      </c>
      <c r="D16" s="45">
        <v>95</v>
      </c>
      <c r="E16" s="50">
        <v>93.5</v>
      </c>
      <c r="F16" s="46">
        <v>18850</v>
      </c>
      <c r="G16" s="130">
        <v>27.081605423533233</v>
      </c>
      <c r="H16" s="46">
        <v>5104.882622336014</v>
      </c>
    </row>
    <row r="17" spans="1:8" ht="12.75">
      <c r="A17" s="22">
        <v>1993</v>
      </c>
      <c r="B17" s="46">
        <v>2582</v>
      </c>
      <c r="C17" s="46">
        <v>2059</v>
      </c>
      <c r="D17" s="45">
        <v>94</v>
      </c>
      <c r="E17" s="50">
        <v>110.4</v>
      </c>
      <c r="F17" s="46">
        <v>23875</v>
      </c>
      <c r="G17" s="130">
        <v>23.493563160362054</v>
      </c>
      <c r="H17" s="46">
        <v>5609.08820453644</v>
      </c>
    </row>
    <row r="18" spans="1:8" ht="12.75">
      <c r="A18" s="26">
        <v>1994</v>
      </c>
      <c r="B18" s="48">
        <v>2625</v>
      </c>
      <c r="C18" s="48">
        <v>2133</v>
      </c>
      <c r="D18" s="49">
        <v>91</v>
      </c>
      <c r="E18" s="47">
        <v>106.6</v>
      </c>
      <c r="F18" s="48">
        <v>23821</v>
      </c>
      <c r="G18" s="131">
        <v>23.38538098157297</v>
      </c>
      <c r="H18" s="46">
        <v>5570.631603620495</v>
      </c>
    </row>
    <row r="19" spans="1:8" ht="12.75">
      <c r="A19" s="26">
        <v>1995</v>
      </c>
      <c r="B19" s="48">
        <v>2779</v>
      </c>
      <c r="C19" s="48">
        <v>2285</v>
      </c>
      <c r="D19" s="49">
        <v>87</v>
      </c>
      <c r="E19" s="57">
        <v>87.1</v>
      </c>
      <c r="F19" s="48">
        <v>20681</v>
      </c>
      <c r="G19" s="131">
        <v>33.314100945993054</v>
      </c>
      <c r="H19" s="46">
        <v>6889.689216640824</v>
      </c>
    </row>
    <row r="20" spans="1:8" ht="12.75">
      <c r="A20" s="26">
        <v>1996</v>
      </c>
      <c r="B20" s="48">
        <v>2868</v>
      </c>
      <c r="C20" s="48">
        <v>2370</v>
      </c>
      <c r="D20" s="49">
        <v>80</v>
      </c>
      <c r="E20" s="57">
        <v>100.1</v>
      </c>
      <c r="F20" s="48">
        <v>25039</v>
      </c>
      <c r="G20" s="131">
        <v>29.978483766663064</v>
      </c>
      <c r="H20" s="46">
        <v>7506.312550334764</v>
      </c>
    </row>
    <row r="21" spans="1:8" ht="12.75">
      <c r="A21" s="26">
        <v>1997</v>
      </c>
      <c r="B21" s="48">
        <v>3272</v>
      </c>
      <c r="C21" s="48">
        <v>2753</v>
      </c>
      <c r="D21" s="48">
        <v>78</v>
      </c>
      <c r="E21" s="47">
        <v>96.3</v>
      </c>
      <c r="F21" s="48">
        <v>27461</v>
      </c>
      <c r="G21" s="131">
        <v>28.433882658396744</v>
      </c>
      <c r="H21" s="46">
        <v>7808.228516822329</v>
      </c>
    </row>
    <row r="22" spans="1:8" ht="12.75">
      <c r="A22" s="26">
        <v>1998</v>
      </c>
      <c r="B22" s="48">
        <v>2999</v>
      </c>
      <c r="C22" s="48">
        <v>2846</v>
      </c>
      <c r="D22" s="48">
        <v>80</v>
      </c>
      <c r="E22" s="47">
        <v>104.8</v>
      </c>
      <c r="F22" s="48">
        <v>30609</v>
      </c>
      <c r="G22" s="131">
        <v>31.50505451179787</v>
      </c>
      <c r="H22" s="46">
        <v>9643.382135516209</v>
      </c>
    </row>
    <row r="23" spans="1:8" ht="12.75">
      <c r="A23" s="26">
        <v>1999</v>
      </c>
      <c r="B23" s="48">
        <v>2798</v>
      </c>
      <c r="C23" s="48">
        <v>2631</v>
      </c>
      <c r="D23" s="48">
        <v>68</v>
      </c>
      <c r="E23" s="47">
        <v>126.3</v>
      </c>
      <c r="F23" s="48">
        <v>34189</v>
      </c>
      <c r="G23" s="131">
        <v>47.35374370439821</v>
      </c>
      <c r="H23" s="46">
        <f>F23*G23/100</f>
        <v>16189.771435096703</v>
      </c>
    </row>
    <row r="24" spans="1:8" ht="12.75">
      <c r="A24" s="26">
        <v>2000</v>
      </c>
      <c r="B24" s="48">
        <v>2820</v>
      </c>
      <c r="C24" s="48">
        <f>2652+51</f>
        <v>2703</v>
      </c>
      <c r="D24" s="48">
        <v>61</v>
      </c>
      <c r="E24" s="47">
        <v>121.8</v>
      </c>
      <c r="F24" s="48">
        <v>33386</v>
      </c>
      <c r="G24" s="131">
        <v>39.72</v>
      </c>
      <c r="H24" s="46">
        <f>F24*G24/100</f>
        <v>13260.919199999998</v>
      </c>
    </row>
    <row r="25" spans="1:8" ht="12.75">
      <c r="A25" s="26">
        <v>2001</v>
      </c>
      <c r="B25" s="48">
        <v>2732</v>
      </c>
      <c r="C25" s="48">
        <v>2657</v>
      </c>
      <c r="D25" s="48">
        <v>59.764</v>
      </c>
      <c r="E25" s="47">
        <v>123.775935265337</v>
      </c>
      <c r="F25" s="48">
        <v>33322</v>
      </c>
      <c r="G25" s="131">
        <v>51.62</v>
      </c>
      <c r="H25" s="46">
        <f>F25*G25/100</f>
        <v>17200.8164</v>
      </c>
    </row>
    <row r="26" spans="1:8" ht="13.5" thickBot="1">
      <c r="A26" s="34">
        <v>2002</v>
      </c>
      <c r="B26" s="52">
        <v>2927</v>
      </c>
      <c r="C26" s="52">
        <v>2864</v>
      </c>
      <c r="D26" s="52">
        <v>97.974</v>
      </c>
      <c r="E26" s="51">
        <v>124.50189944134077</v>
      </c>
      <c r="F26" s="52">
        <v>37424</v>
      </c>
      <c r="G26" s="132">
        <v>52.99</v>
      </c>
      <c r="H26" s="133">
        <f>F26*G26/100</f>
        <v>19830.9776</v>
      </c>
    </row>
    <row r="65" spans="4:5" ht="12.75">
      <c r="D65" s="83"/>
      <c r="E65" s="83"/>
    </row>
    <row r="77" spans="16:17" ht="12.75">
      <c r="P77" s="134"/>
      <c r="Q77" s="134"/>
    </row>
    <row r="78" spans="16:17" ht="12.75">
      <c r="P78" s="134"/>
      <c r="Q78" s="134"/>
    </row>
    <row r="79" spans="16:17" ht="12.75">
      <c r="P79" s="134"/>
      <c r="Q79" s="134"/>
    </row>
    <row r="80" spans="16:17" ht="12.75">
      <c r="P80" s="134"/>
      <c r="Q80" s="134"/>
    </row>
    <row r="81" spans="16:17" ht="12.75">
      <c r="P81" s="134"/>
      <c r="Q81" s="134"/>
    </row>
    <row r="82" spans="16:17" ht="12.75">
      <c r="P82" s="134"/>
      <c r="Q82" s="134"/>
    </row>
    <row r="83" spans="16:17" ht="12.75">
      <c r="P83" s="134"/>
      <c r="Q83" s="134"/>
    </row>
    <row r="84" spans="16:17" ht="12.75">
      <c r="P84" s="134"/>
      <c r="Q84" s="134"/>
    </row>
    <row r="85" spans="16:17" ht="12.75">
      <c r="P85" s="134"/>
      <c r="Q85" s="134"/>
    </row>
    <row r="89" spans="16:17" ht="12.75">
      <c r="P89" s="134"/>
      <c r="Q89" s="134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022">
    <pageSetUpPr fitToPage="1"/>
  </sheetPr>
  <dimension ref="A1:S60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100" customWidth="1"/>
    <col min="2" max="16384" width="11.421875" style="100" customWidth="1"/>
  </cols>
  <sheetData>
    <row r="1" spans="1:11" s="164" customFormat="1" ht="18">
      <c r="A1" s="290" t="s">
        <v>306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3" spans="1:11" s="166" customFormat="1" ht="15">
      <c r="A3" s="275" t="s">
        <v>301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s="166" customFormat="1" ht="15">
      <c r="A4" s="209"/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ht="12.75">
      <c r="A5" s="282"/>
      <c r="B5" s="296" t="s">
        <v>163</v>
      </c>
      <c r="C5" s="310"/>
      <c r="D5" s="310"/>
      <c r="E5" s="310"/>
      <c r="F5" s="310"/>
      <c r="G5" s="307" t="s">
        <v>164</v>
      </c>
      <c r="H5" s="284"/>
      <c r="I5" s="163" t="s">
        <v>3</v>
      </c>
      <c r="J5" s="285"/>
      <c r="K5" s="41"/>
    </row>
    <row r="6" spans="1:11" ht="12.75">
      <c r="A6" s="40" t="s">
        <v>165</v>
      </c>
      <c r="B6" s="294" t="s">
        <v>40</v>
      </c>
      <c r="C6" s="311"/>
      <c r="D6" s="311"/>
      <c r="E6" s="311"/>
      <c r="F6" s="295"/>
      <c r="G6" s="308"/>
      <c r="H6" s="296" t="s">
        <v>166</v>
      </c>
      <c r="I6" s="297"/>
      <c r="J6" s="41" t="s">
        <v>2</v>
      </c>
      <c r="K6" s="9" t="s">
        <v>10</v>
      </c>
    </row>
    <row r="7" spans="1:11" ht="12.75">
      <c r="A7" s="40" t="s">
        <v>167</v>
      </c>
      <c r="B7" s="211"/>
      <c r="C7" s="163" t="s">
        <v>14</v>
      </c>
      <c r="D7" s="212"/>
      <c r="E7" s="291" t="s">
        <v>15</v>
      </c>
      <c r="F7" s="293"/>
      <c r="G7" s="308"/>
      <c r="H7" s="294" t="s">
        <v>168</v>
      </c>
      <c r="I7" s="295"/>
      <c r="J7" s="9" t="s">
        <v>8</v>
      </c>
      <c r="K7" s="9" t="s">
        <v>13</v>
      </c>
    </row>
    <row r="8" spans="1:17" ht="13.5" thickBot="1">
      <c r="A8" s="213"/>
      <c r="B8" s="214" t="s">
        <v>97</v>
      </c>
      <c r="C8" s="214" t="s">
        <v>98</v>
      </c>
      <c r="D8" s="214" t="s">
        <v>14</v>
      </c>
      <c r="E8" s="214" t="s">
        <v>97</v>
      </c>
      <c r="F8" s="214" t="s">
        <v>98</v>
      </c>
      <c r="G8" s="309"/>
      <c r="H8" s="214" t="s">
        <v>97</v>
      </c>
      <c r="I8" s="214" t="s">
        <v>98</v>
      </c>
      <c r="J8" s="171" t="s">
        <v>143</v>
      </c>
      <c r="K8" s="171"/>
      <c r="P8" s="215"/>
      <c r="Q8" s="215"/>
    </row>
    <row r="9" spans="1:18" ht="12.75">
      <c r="A9" s="220" t="s">
        <v>179</v>
      </c>
      <c r="B9" s="222" t="s">
        <v>42</v>
      </c>
      <c r="C9" s="222" t="s">
        <v>42</v>
      </c>
      <c r="D9" s="222" t="s">
        <v>42</v>
      </c>
      <c r="E9" s="222" t="s">
        <v>42</v>
      </c>
      <c r="F9" s="222" t="s">
        <v>42</v>
      </c>
      <c r="G9" s="222">
        <v>107</v>
      </c>
      <c r="H9" s="222" t="s">
        <v>42</v>
      </c>
      <c r="I9" s="222" t="s">
        <v>42</v>
      </c>
      <c r="J9" s="222">
        <v>15</v>
      </c>
      <c r="K9" s="222">
        <v>2</v>
      </c>
      <c r="L9" s="218"/>
      <c r="M9" s="218"/>
      <c r="N9" s="218"/>
      <c r="R9" s="179"/>
    </row>
    <row r="10" spans="1:18" ht="12.75">
      <c r="A10" s="220"/>
      <c r="B10" s="221"/>
      <c r="C10" s="221"/>
      <c r="D10" s="221"/>
      <c r="E10" s="221"/>
      <c r="F10" s="221"/>
      <c r="G10" s="221"/>
      <c r="H10" s="222"/>
      <c r="I10" s="222"/>
      <c r="J10" s="222"/>
      <c r="K10" s="221"/>
      <c r="L10" s="218"/>
      <c r="M10" s="218"/>
      <c r="N10" s="218"/>
      <c r="R10" s="179"/>
    </row>
    <row r="11" spans="1:18" ht="12.75">
      <c r="A11" s="220" t="s">
        <v>180</v>
      </c>
      <c r="B11" s="222" t="s">
        <v>42</v>
      </c>
      <c r="C11" s="222" t="s">
        <v>42</v>
      </c>
      <c r="D11" s="222" t="s">
        <v>42</v>
      </c>
      <c r="E11" s="222" t="s">
        <v>42</v>
      </c>
      <c r="F11" s="222" t="s">
        <v>42</v>
      </c>
      <c r="G11" s="222">
        <v>278</v>
      </c>
      <c r="H11" s="222" t="s">
        <v>42</v>
      </c>
      <c r="I11" s="222" t="s">
        <v>42</v>
      </c>
      <c r="J11" s="222" t="s">
        <v>42</v>
      </c>
      <c r="K11" s="222" t="s">
        <v>42</v>
      </c>
      <c r="L11" s="218"/>
      <c r="M11" s="218"/>
      <c r="N11" s="218"/>
      <c r="R11" s="179"/>
    </row>
    <row r="12" spans="1:18" ht="12.75">
      <c r="A12" s="6"/>
      <c r="B12" s="174"/>
      <c r="C12" s="174"/>
      <c r="D12" s="174"/>
      <c r="E12" s="174"/>
      <c r="F12" s="174"/>
      <c r="G12" s="174"/>
      <c r="H12" s="219"/>
      <c r="I12" s="219"/>
      <c r="J12" s="219"/>
      <c r="K12" s="174"/>
      <c r="L12" s="218"/>
      <c r="M12" s="218"/>
      <c r="N12" s="218"/>
      <c r="R12" s="179"/>
    </row>
    <row r="13" spans="1:18" ht="12.75">
      <c r="A13" s="6" t="s">
        <v>182</v>
      </c>
      <c r="B13" s="174" t="s">
        <v>42</v>
      </c>
      <c r="C13" s="219" t="s">
        <v>42</v>
      </c>
      <c r="D13" s="219" t="s">
        <v>42</v>
      </c>
      <c r="E13" s="174" t="s">
        <v>42</v>
      </c>
      <c r="F13" s="219" t="s">
        <v>42</v>
      </c>
      <c r="G13" s="219">
        <v>128</v>
      </c>
      <c r="H13" s="174" t="s">
        <v>42</v>
      </c>
      <c r="I13" s="219" t="s">
        <v>42</v>
      </c>
      <c r="J13" s="219">
        <v>20</v>
      </c>
      <c r="K13" s="219">
        <v>3</v>
      </c>
      <c r="L13" s="218"/>
      <c r="M13" s="218"/>
      <c r="N13" s="218"/>
      <c r="R13" s="179"/>
    </row>
    <row r="14" spans="1:18" s="225" customFormat="1" ht="12.75">
      <c r="A14" s="220" t="s">
        <v>275</v>
      </c>
      <c r="B14" s="221" t="s">
        <v>42</v>
      </c>
      <c r="C14" s="221" t="s">
        <v>42</v>
      </c>
      <c r="D14" s="221" t="s">
        <v>42</v>
      </c>
      <c r="E14" s="221" t="s">
        <v>42</v>
      </c>
      <c r="F14" s="221" t="s">
        <v>42</v>
      </c>
      <c r="G14" s="221">
        <v>128</v>
      </c>
      <c r="H14" s="221" t="s">
        <v>42</v>
      </c>
      <c r="I14" s="222" t="s">
        <v>42</v>
      </c>
      <c r="J14" s="222">
        <v>20</v>
      </c>
      <c r="K14" s="221">
        <v>3</v>
      </c>
      <c r="L14" s="224"/>
      <c r="M14" s="224"/>
      <c r="N14" s="224"/>
      <c r="R14" s="257"/>
    </row>
    <row r="15" spans="1:18" ht="12.75">
      <c r="A15" s="6"/>
      <c r="B15" s="174"/>
      <c r="C15" s="174"/>
      <c r="D15" s="174"/>
      <c r="E15" s="174"/>
      <c r="F15" s="174"/>
      <c r="G15" s="174"/>
      <c r="H15" s="219"/>
      <c r="I15" s="219"/>
      <c r="J15" s="219"/>
      <c r="K15" s="174"/>
      <c r="L15" s="218"/>
      <c r="M15" s="218"/>
      <c r="N15" s="218"/>
      <c r="R15" s="179"/>
    </row>
    <row r="16" spans="1:18" ht="12.75">
      <c r="A16" s="6" t="s">
        <v>184</v>
      </c>
      <c r="B16" s="226" t="s">
        <v>42</v>
      </c>
      <c r="C16" s="226" t="s">
        <v>42</v>
      </c>
      <c r="D16" s="219" t="s">
        <v>42</v>
      </c>
      <c r="E16" s="226" t="s">
        <v>42</v>
      </c>
      <c r="F16" s="226" t="s">
        <v>42</v>
      </c>
      <c r="G16" s="219">
        <v>410</v>
      </c>
      <c r="H16" s="226" t="s">
        <v>42</v>
      </c>
      <c r="I16" s="226" t="s">
        <v>42</v>
      </c>
      <c r="J16" s="226">
        <v>6</v>
      </c>
      <c r="K16" s="226">
        <v>2</v>
      </c>
      <c r="L16" s="218"/>
      <c r="M16" s="218"/>
      <c r="N16" s="218"/>
      <c r="R16" s="179"/>
    </row>
    <row r="17" spans="1:18" ht="12.75">
      <c r="A17" s="6" t="s">
        <v>187</v>
      </c>
      <c r="B17" s="226" t="s">
        <v>42</v>
      </c>
      <c r="C17" s="226" t="s">
        <v>42</v>
      </c>
      <c r="D17" s="219" t="s">
        <v>42</v>
      </c>
      <c r="E17" s="226" t="s">
        <v>42</v>
      </c>
      <c r="F17" s="226" t="s">
        <v>42</v>
      </c>
      <c r="G17" s="219">
        <v>580</v>
      </c>
      <c r="H17" s="226" t="s">
        <v>42</v>
      </c>
      <c r="I17" s="226" t="s">
        <v>42</v>
      </c>
      <c r="J17" s="226">
        <v>14</v>
      </c>
      <c r="K17" s="219">
        <v>8</v>
      </c>
      <c r="L17" s="218"/>
      <c r="M17" s="218"/>
      <c r="N17" s="218"/>
      <c r="R17" s="179"/>
    </row>
    <row r="18" spans="1:18" ht="12.75">
      <c r="A18" s="220" t="s">
        <v>188</v>
      </c>
      <c r="B18" s="221" t="s">
        <v>42</v>
      </c>
      <c r="C18" s="221" t="s">
        <v>42</v>
      </c>
      <c r="D18" s="221" t="s">
        <v>42</v>
      </c>
      <c r="E18" s="221" t="s">
        <v>42</v>
      </c>
      <c r="F18" s="221" t="s">
        <v>42</v>
      </c>
      <c r="G18" s="221">
        <v>990</v>
      </c>
      <c r="H18" s="222" t="s">
        <v>42</v>
      </c>
      <c r="I18" s="222" t="s">
        <v>42</v>
      </c>
      <c r="J18" s="222">
        <v>11</v>
      </c>
      <c r="K18" s="221">
        <v>10</v>
      </c>
      <c r="L18" s="218"/>
      <c r="M18" s="218"/>
      <c r="N18" s="218"/>
      <c r="R18" s="179"/>
    </row>
    <row r="19" spans="1:18" ht="12.75">
      <c r="A19" s="220"/>
      <c r="B19" s="221"/>
      <c r="C19" s="221"/>
      <c r="D19" s="221"/>
      <c r="E19" s="221"/>
      <c r="F19" s="221"/>
      <c r="G19" s="221"/>
      <c r="H19" s="222"/>
      <c r="I19" s="222"/>
      <c r="J19" s="222"/>
      <c r="K19" s="221"/>
      <c r="L19" s="218"/>
      <c r="M19" s="218"/>
      <c r="N19" s="218"/>
      <c r="R19" s="179"/>
    </row>
    <row r="20" spans="1:18" ht="12.75">
      <c r="A20" s="220" t="s">
        <v>189</v>
      </c>
      <c r="B20" s="222">
        <v>3</v>
      </c>
      <c r="C20" s="222">
        <v>16</v>
      </c>
      <c r="D20" s="222">
        <v>19</v>
      </c>
      <c r="E20" s="222">
        <v>3</v>
      </c>
      <c r="F20" s="222">
        <v>16</v>
      </c>
      <c r="G20" s="222">
        <v>6800</v>
      </c>
      <c r="H20" s="222">
        <v>5000</v>
      </c>
      <c r="I20" s="222" t="s">
        <v>42</v>
      </c>
      <c r="J20" s="222">
        <v>13</v>
      </c>
      <c r="K20" s="222">
        <v>103</v>
      </c>
      <c r="L20" s="218"/>
      <c r="M20" s="218"/>
      <c r="N20" s="218"/>
      <c r="R20" s="179"/>
    </row>
    <row r="21" spans="1:18" ht="12.75">
      <c r="A21" s="6"/>
      <c r="B21" s="174"/>
      <c r="C21" s="174"/>
      <c r="D21" s="174"/>
      <c r="E21" s="174"/>
      <c r="F21" s="174"/>
      <c r="G21" s="174"/>
      <c r="H21" s="219"/>
      <c r="I21" s="219"/>
      <c r="J21" s="219"/>
      <c r="K21" s="174"/>
      <c r="L21" s="218"/>
      <c r="M21" s="218"/>
      <c r="N21" s="218"/>
      <c r="R21" s="179"/>
    </row>
    <row r="22" spans="1:18" ht="12.75">
      <c r="A22" s="6" t="s">
        <v>197</v>
      </c>
      <c r="B22" s="174" t="s">
        <v>42</v>
      </c>
      <c r="C22" s="219" t="s">
        <v>42</v>
      </c>
      <c r="D22" s="219" t="s">
        <v>42</v>
      </c>
      <c r="E22" s="174" t="s">
        <v>42</v>
      </c>
      <c r="F22" s="219" t="s">
        <v>42</v>
      </c>
      <c r="G22" s="219">
        <v>49</v>
      </c>
      <c r="H22" s="174" t="s">
        <v>42</v>
      </c>
      <c r="I22" s="219" t="s">
        <v>42</v>
      </c>
      <c r="J22" s="219">
        <v>7</v>
      </c>
      <c r="K22" s="219" t="s">
        <v>42</v>
      </c>
      <c r="L22" s="218"/>
      <c r="M22" s="218"/>
      <c r="N22" s="218"/>
      <c r="R22" s="179"/>
    </row>
    <row r="23" spans="1:18" ht="12.75">
      <c r="A23" s="220" t="s">
        <v>276</v>
      </c>
      <c r="B23" s="221" t="s">
        <v>42</v>
      </c>
      <c r="C23" s="221" t="s">
        <v>42</v>
      </c>
      <c r="D23" s="221" t="s">
        <v>42</v>
      </c>
      <c r="E23" s="221" t="s">
        <v>42</v>
      </c>
      <c r="F23" s="221" t="s">
        <v>42</v>
      </c>
      <c r="G23" s="221">
        <v>49</v>
      </c>
      <c r="H23" s="222" t="s">
        <v>42</v>
      </c>
      <c r="I23" s="222" t="s">
        <v>42</v>
      </c>
      <c r="J23" s="222">
        <v>7</v>
      </c>
      <c r="K23" s="221" t="s">
        <v>42</v>
      </c>
      <c r="L23" s="218"/>
      <c r="M23" s="218"/>
      <c r="N23" s="218"/>
      <c r="R23" s="179"/>
    </row>
    <row r="24" spans="1:18" ht="12.75">
      <c r="A24" s="220"/>
      <c r="B24" s="221"/>
      <c r="C24" s="221"/>
      <c r="D24" s="221"/>
      <c r="E24" s="221"/>
      <c r="F24" s="221"/>
      <c r="G24" s="221"/>
      <c r="H24" s="222"/>
      <c r="I24" s="222"/>
      <c r="J24" s="222"/>
      <c r="K24" s="221"/>
      <c r="L24" s="218"/>
      <c r="M24" s="218"/>
      <c r="N24" s="218"/>
      <c r="R24" s="179"/>
    </row>
    <row r="25" spans="1:18" ht="12.75">
      <c r="A25" s="220" t="s">
        <v>199</v>
      </c>
      <c r="B25" s="222" t="s">
        <v>42</v>
      </c>
      <c r="C25" s="222" t="s">
        <v>42</v>
      </c>
      <c r="D25" s="222" t="s">
        <v>42</v>
      </c>
      <c r="E25" s="222" t="s">
        <v>42</v>
      </c>
      <c r="F25" s="222" t="s">
        <v>42</v>
      </c>
      <c r="G25" s="223">
        <v>146</v>
      </c>
      <c r="H25" s="221" t="s">
        <v>42</v>
      </c>
      <c r="I25" s="222" t="s">
        <v>42</v>
      </c>
      <c r="J25" s="223">
        <v>10</v>
      </c>
      <c r="K25" s="222">
        <v>1</v>
      </c>
      <c r="L25" s="218"/>
      <c r="M25" s="218"/>
      <c r="N25" s="218"/>
      <c r="R25" s="179"/>
    </row>
    <row r="26" spans="1:18" ht="12.75">
      <c r="A26" s="6"/>
      <c r="B26" s="174"/>
      <c r="C26" s="174"/>
      <c r="D26" s="174"/>
      <c r="E26" s="174"/>
      <c r="F26" s="174"/>
      <c r="G26" s="174"/>
      <c r="H26" s="219"/>
      <c r="I26" s="219"/>
      <c r="J26" s="219"/>
      <c r="K26" s="174"/>
      <c r="L26" s="218"/>
      <c r="M26" s="218"/>
      <c r="N26" s="218"/>
      <c r="R26" s="179"/>
    </row>
    <row r="27" spans="1:18" ht="12.75">
      <c r="A27" s="6" t="s">
        <v>200</v>
      </c>
      <c r="B27" s="174" t="s">
        <v>42</v>
      </c>
      <c r="C27" s="219" t="s">
        <v>42</v>
      </c>
      <c r="D27" s="219" t="s">
        <v>42</v>
      </c>
      <c r="E27" s="174" t="s">
        <v>42</v>
      </c>
      <c r="F27" s="219" t="s">
        <v>42</v>
      </c>
      <c r="G27" s="219">
        <v>605</v>
      </c>
      <c r="H27" s="174" t="s">
        <v>42</v>
      </c>
      <c r="I27" s="219" t="s">
        <v>42</v>
      </c>
      <c r="J27" s="219">
        <v>14</v>
      </c>
      <c r="K27" s="219">
        <v>8</v>
      </c>
      <c r="L27" s="218"/>
      <c r="M27" s="218"/>
      <c r="N27" s="218"/>
      <c r="R27" s="179"/>
    </row>
    <row r="28" spans="1:18" ht="12.75">
      <c r="A28" s="6" t="s">
        <v>201</v>
      </c>
      <c r="B28" s="219" t="s">
        <v>42</v>
      </c>
      <c r="C28" s="219" t="s">
        <v>42</v>
      </c>
      <c r="D28" s="219" t="s">
        <v>42</v>
      </c>
      <c r="E28" s="219" t="s">
        <v>42</v>
      </c>
      <c r="F28" s="219" t="s">
        <v>42</v>
      </c>
      <c r="G28" s="219">
        <v>747</v>
      </c>
      <c r="H28" s="219" t="s">
        <v>42</v>
      </c>
      <c r="I28" s="219" t="s">
        <v>42</v>
      </c>
      <c r="J28" s="219">
        <v>3</v>
      </c>
      <c r="K28" s="219">
        <v>2</v>
      </c>
      <c r="L28" s="218"/>
      <c r="M28" s="218"/>
      <c r="N28" s="218"/>
      <c r="R28" s="179"/>
    </row>
    <row r="29" spans="1:18" ht="12.75">
      <c r="A29" s="6" t="s">
        <v>203</v>
      </c>
      <c r="B29" s="219" t="s">
        <v>42</v>
      </c>
      <c r="C29" s="219" t="s">
        <v>42</v>
      </c>
      <c r="D29" s="219" t="s">
        <v>42</v>
      </c>
      <c r="E29" s="219" t="s">
        <v>42</v>
      </c>
      <c r="F29" s="219" t="s">
        <v>42</v>
      </c>
      <c r="G29" s="219">
        <v>300</v>
      </c>
      <c r="H29" s="219" t="s">
        <v>42</v>
      </c>
      <c r="I29" s="219" t="s">
        <v>42</v>
      </c>
      <c r="J29" s="219">
        <v>15</v>
      </c>
      <c r="K29" s="219">
        <v>4</v>
      </c>
      <c r="L29" s="218"/>
      <c r="M29" s="218"/>
      <c r="N29" s="218"/>
      <c r="R29" s="179"/>
    </row>
    <row r="30" spans="1:18" ht="12.75">
      <c r="A30" s="6" t="s">
        <v>204</v>
      </c>
      <c r="B30" s="219" t="s">
        <v>42</v>
      </c>
      <c r="C30" s="219" t="s">
        <v>42</v>
      </c>
      <c r="D30" s="219" t="s">
        <v>42</v>
      </c>
      <c r="E30" s="219" t="s">
        <v>42</v>
      </c>
      <c r="F30" s="219" t="s">
        <v>42</v>
      </c>
      <c r="G30" s="219">
        <v>567</v>
      </c>
      <c r="H30" s="219" t="s">
        <v>42</v>
      </c>
      <c r="I30" s="219" t="s">
        <v>42</v>
      </c>
      <c r="J30" s="219">
        <v>15</v>
      </c>
      <c r="K30" s="219">
        <v>9</v>
      </c>
      <c r="L30" s="218"/>
      <c r="M30" s="218"/>
      <c r="N30" s="218"/>
      <c r="R30" s="179"/>
    </row>
    <row r="31" spans="1:18" s="225" customFormat="1" ht="12.75">
      <c r="A31" s="220" t="s">
        <v>205</v>
      </c>
      <c r="B31" s="221" t="s">
        <v>42</v>
      </c>
      <c r="C31" s="221" t="s">
        <v>42</v>
      </c>
      <c r="D31" s="221" t="s">
        <v>42</v>
      </c>
      <c r="E31" s="221" t="s">
        <v>42</v>
      </c>
      <c r="F31" s="221" t="s">
        <v>42</v>
      </c>
      <c r="G31" s="221">
        <v>2219</v>
      </c>
      <c r="H31" s="222" t="s">
        <v>42</v>
      </c>
      <c r="I31" s="222" t="s">
        <v>42</v>
      </c>
      <c r="J31" s="222">
        <v>11</v>
      </c>
      <c r="K31" s="221">
        <v>23</v>
      </c>
      <c r="L31" s="224"/>
      <c r="M31" s="224"/>
      <c r="N31" s="224"/>
      <c r="R31" s="257"/>
    </row>
    <row r="32" spans="1:18" ht="12.75">
      <c r="A32" s="6"/>
      <c r="B32" s="174"/>
      <c r="C32" s="174"/>
      <c r="D32" s="174"/>
      <c r="E32" s="174"/>
      <c r="F32" s="174"/>
      <c r="G32" s="174"/>
      <c r="H32" s="219"/>
      <c r="I32" s="219"/>
      <c r="J32" s="219"/>
      <c r="K32" s="174"/>
      <c r="L32" s="218"/>
      <c r="M32" s="218"/>
      <c r="N32" s="218"/>
      <c r="R32" s="179"/>
    </row>
    <row r="33" spans="1:18" ht="12.75">
      <c r="A33" s="6" t="s">
        <v>206</v>
      </c>
      <c r="B33" s="219">
        <v>5</v>
      </c>
      <c r="C33" s="219">
        <v>2189</v>
      </c>
      <c r="D33" s="219">
        <v>2194</v>
      </c>
      <c r="E33" s="219">
        <v>5</v>
      </c>
      <c r="F33" s="219">
        <v>2186</v>
      </c>
      <c r="G33" s="219">
        <v>1500</v>
      </c>
      <c r="H33" s="219">
        <v>5000</v>
      </c>
      <c r="I33" s="219">
        <v>14000</v>
      </c>
      <c r="J33" s="219">
        <v>15</v>
      </c>
      <c r="K33" s="219">
        <v>30652</v>
      </c>
      <c r="L33" s="218"/>
      <c r="M33" s="218"/>
      <c r="N33" s="218"/>
      <c r="R33" s="179"/>
    </row>
    <row r="34" spans="1:18" ht="12.75">
      <c r="A34" s="6" t="s">
        <v>207</v>
      </c>
      <c r="B34" s="219" t="s">
        <v>42</v>
      </c>
      <c r="C34" s="219">
        <v>4</v>
      </c>
      <c r="D34" s="219">
        <v>4</v>
      </c>
      <c r="E34" s="219" t="s">
        <v>42</v>
      </c>
      <c r="F34" s="219">
        <v>4</v>
      </c>
      <c r="G34" s="219">
        <v>250</v>
      </c>
      <c r="H34" s="219">
        <v>1200</v>
      </c>
      <c r="I34" s="219">
        <v>4900</v>
      </c>
      <c r="J34" s="219">
        <v>8</v>
      </c>
      <c r="K34" s="219">
        <v>22</v>
      </c>
      <c r="L34" s="218"/>
      <c r="M34" s="218"/>
      <c r="N34" s="218"/>
      <c r="R34" s="179"/>
    </row>
    <row r="35" spans="1:18" ht="12.75">
      <c r="A35" s="6" t="s">
        <v>208</v>
      </c>
      <c r="B35" s="219">
        <v>35</v>
      </c>
      <c r="C35" s="219">
        <v>78</v>
      </c>
      <c r="D35" s="219">
        <v>113</v>
      </c>
      <c r="E35" s="219">
        <v>26</v>
      </c>
      <c r="F35" s="219">
        <v>65</v>
      </c>
      <c r="G35" s="219">
        <v>3327</v>
      </c>
      <c r="H35" s="219">
        <v>750</v>
      </c>
      <c r="I35" s="219">
        <v>9500</v>
      </c>
      <c r="J35" s="219">
        <v>4</v>
      </c>
      <c r="K35" s="219">
        <v>650</v>
      </c>
      <c r="L35" s="218"/>
      <c r="M35" s="218"/>
      <c r="N35" s="218"/>
      <c r="R35" s="179"/>
    </row>
    <row r="36" spans="1:18" s="225" customFormat="1" ht="12.75">
      <c r="A36" s="220" t="s">
        <v>209</v>
      </c>
      <c r="B36" s="221">
        <v>40</v>
      </c>
      <c r="C36" s="221">
        <v>2271</v>
      </c>
      <c r="D36" s="221">
        <v>2311</v>
      </c>
      <c r="E36" s="221">
        <v>31</v>
      </c>
      <c r="F36" s="221">
        <v>2255</v>
      </c>
      <c r="G36" s="221">
        <v>5077</v>
      </c>
      <c r="H36" s="222">
        <v>1435</v>
      </c>
      <c r="I36" s="222">
        <v>13854</v>
      </c>
      <c r="J36" s="222">
        <v>7</v>
      </c>
      <c r="K36" s="221">
        <v>31324</v>
      </c>
      <c r="L36" s="224"/>
      <c r="M36" s="224"/>
      <c r="N36" s="224"/>
      <c r="R36" s="257"/>
    </row>
    <row r="37" spans="1:18" ht="12.75">
      <c r="A37" s="6"/>
      <c r="B37" s="174"/>
      <c r="C37" s="174"/>
      <c r="D37" s="174"/>
      <c r="E37" s="174"/>
      <c r="F37" s="174"/>
      <c r="G37" s="174"/>
      <c r="H37" s="219"/>
      <c r="I37" s="219"/>
      <c r="J37" s="219"/>
      <c r="K37" s="174"/>
      <c r="L37" s="218"/>
      <c r="M37" s="218"/>
      <c r="N37" s="218"/>
      <c r="R37" s="179"/>
    </row>
    <row r="38" spans="1:18" s="225" customFormat="1" ht="12.75">
      <c r="A38" s="220" t="s">
        <v>210</v>
      </c>
      <c r="B38" s="222">
        <v>2</v>
      </c>
      <c r="C38" s="222">
        <v>131</v>
      </c>
      <c r="D38" s="222">
        <v>133</v>
      </c>
      <c r="E38" s="222">
        <v>2</v>
      </c>
      <c r="F38" s="222">
        <v>131</v>
      </c>
      <c r="G38" s="222">
        <v>2245</v>
      </c>
      <c r="H38" s="222">
        <v>900</v>
      </c>
      <c r="I38" s="222">
        <v>7000</v>
      </c>
      <c r="J38" s="222">
        <v>9</v>
      </c>
      <c r="K38" s="222">
        <v>939</v>
      </c>
      <c r="L38" s="224"/>
      <c r="M38" s="224"/>
      <c r="N38" s="224"/>
      <c r="R38" s="257"/>
    </row>
    <row r="39" spans="1:19" ht="12.75">
      <c r="A39" s="6"/>
      <c r="B39" s="174"/>
      <c r="C39" s="174"/>
      <c r="D39" s="174"/>
      <c r="E39" s="174"/>
      <c r="F39" s="174"/>
      <c r="G39" s="174"/>
      <c r="H39" s="219"/>
      <c r="I39" s="219"/>
      <c r="J39" s="219"/>
      <c r="K39" s="174"/>
      <c r="L39" s="218"/>
      <c r="M39" s="218"/>
      <c r="N39" s="218"/>
      <c r="R39" s="179"/>
      <c r="S39" s="215"/>
    </row>
    <row r="40" spans="1:19" ht="12.75">
      <c r="A40" s="6" t="s">
        <v>211</v>
      </c>
      <c r="B40" s="174" t="s">
        <v>42</v>
      </c>
      <c r="C40" s="219" t="s">
        <v>42</v>
      </c>
      <c r="D40" s="219" t="s">
        <v>42</v>
      </c>
      <c r="E40" s="174" t="s">
        <v>42</v>
      </c>
      <c r="F40" s="219" t="s">
        <v>42</v>
      </c>
      <c r="G40" s="219">
        <v>10000</v>
      </c>
      <c r="H40" s="174" t="s">
        <v>42</v>
      </c>
      <c r="I40" s="219" t="s">
        <v>42</v>
      </c>
      <c r="J40" s="219">
        <v>6</v>
      </c>
      <c r="K40" s="219">
        <v>60</v>
      </c>
      <c r="L40" s="218"/>
      <c r="M40" s="218"/>
      <c r="N40" s="218"/>
      <c r="R40" s="179"/>
      <c r="S40" s="215"/>
    </row>
    <row r="41" spans="1:18" s="225" customFormat="1" ht="12.75">
      <c r="A41" s="220" t="s">
        <v>213</v>
      </c>
      <c r="B41" s="221" t="s">
        <v>42</v>
      </c>
      <c r="C41" s="221" t="s">
        <v>42</v>
      </c>
      <c r="D41" s="221" t="s">
        <v>42</v>
      </c>
      <c r="E41" s="221" t="s">
        <v>42</v>
      </c>
      <c r="F41" s="221" t="s">
        <v>42</v>
      </c>
      <c r="G41" s="221">
        <v>10000</v>
      </c>
      <c r="H41" s="221" t="s">
        <v>42</v>
      </c>
      <c r="I41" s="222" t="s">
        <v>42</v>
      </c>
      <c r="J41" s="222">
        <v>6</v>
      </c>
      <c r="K41" s="221">
        <v>60</v>
      </c>
      <c r="L41" s="224"/>
      <c r="M41" s="224"/>
      <c r="N41" s="224"/>
      <c r="R41" s="257"/>
    </row>
    <row r="42" spans="1:18" ht="12.75">
      <c r="A42" s="6"/>
      <c r="B42" s="174"/>
      <c r="C42" s="174"/>
      <c r="D42" s="174"/>
      <c r="E42" s="174"/>
      <c r="F42" s="174"/>
      <c r="G42" s="174"/>
      <c r="H42" s="219"/>
      <c r="I42" s="219"/>
      <c r="J42" s="219"/>
      <c r="K42" s="174"/>
      <c r="L42" s="218"/>
      <c r="M42" s="218"/>
      <c r="N42" s="218"/>
      <c r="R42" s="179"/>
    </row>
    <row r="43" spans="1:18" ht="12.75">
      <c r="A43" s="6" t="s">
        <v>214</v>
      </c>
      <c r="B43" s="174" t="s">
        <v>42</v>
      </c>
      <c r="C43" s="219">
        <v>52</v>
      </c>
      <c r="D43" s="219">
        <v>52</v>
      </c>
      <c r="E43" s="174" t="s">
        <v>42</v>
      </c>
      <c r="F43" s="219">
        <v>40</v>
      </c>
      <c r="G43" s="174" t="s">
        <v>42</v>
      </c>
      <c r="H43" s="174" t="s">
        <v>42</v>
      </c>
      <c r="I43" s="219">
        <v>12900</v>
      </c>
      <c r="J43" s="174" t="s">
        <v>42</v>
      </c>
      <c r="K43" s="219">
        <v>516</v>
      </c>
      <c r="L43" s="218"/>
      <c r="M43" s="218"/>
      <c r="N43" s="218"/>
      <c r="R43" s="179"/>
    </row>
    <row r="44" spans="1:18" ht="12.75">
      <c r="A44" s="6" t="s">
        <v>215</v>
      </c>
      <c r="B44" s="174" t="s">
        <v>42</v>
      </c>
      <c r="C44" s="219">
        <v>222</v>
      </c>
      <c r="D44" s="219">
        <v>222</v>
      </c>
      <c r="E44" s="174" t="s">
        <v>42</v>
      </c>
      <c r="F44" s="219">
        <v>200</v>
      </c>
      <c r="G44" s="174" t="s">
        <v>42</v>
      </c>
      <c r="H44" s="174" t="s">
        <v>42</v>
      </c>
      <c r="I44" s="219">
        <v>7800</v>
      </c>
      <c r="J44" s="174" t="s">
        <v>42</v>
      </c>
      <c r="K44" s="219">
        <v>1560</v>
      </c>
      <c r="L44" s="218"/>
      <c r="M44" s="218"/>
      <c r="N44" s="218"/>
      <c r="R44" s="179"/>
    </row>
    <row r="45" spans="1:18" ht="12.75">
      <c r="A45" s="6" t="s">
        <v>216</v>
      </c>
      <c r="B45" s="219" t="s">
        <v>42</v>
      </c>
      <c r="C45" s="219">
        <v>20</v>
      </c>
      <c r="D45" s="219">
        <v>20</v>
      </c>
      <c r="E45" s="219" t="s">
        <v>42</v>
      </c>
      <c r="F45" s="219">
        <v>20</v>
      </c>
      <c r="G45" s="219">
        <v>7531</v>
      </c>
      <c r="H45" s="219" t="s">
        <v>42</v>
      </c>
      <c r="I45" s="219">
        <v>5500</v>
      </c>
      <c r="J45" s="219" t="s">
        <v>42</v>
      </c>
      <c r="K45" s="219">
        <v>110</v>
      </c>
      <c r="L45" s="218"/>
      <c r="M45" s="218"/>
      <c r="N45" s="218"/>
      <c r="R45" s="179"/>
    </row>
    <row r="46" spans="1:18" ht="12.75">
      <c r="A46" s="6" t="s">
        <v>217</v>
      </c>
      <c r="B46" s="174" t="s">
        <v>42</v>
      </c>
      <c r="C46" s="219">
        <v>10</v>
      </c>
      <c r="D46" s="219">
        <v>10</v>
      </c>
      <c r="E46" s="174" t="s">
        <v>42</v>
      </c>
      <c r="F46" s="219">
        <v>10</v>
      </c>
      <c r="G46" s="219">
        <v>50000</v>
      </c>
      <c r="H46" s="174" t="s">
        <v>42</v>
      </c>
      <c r="I46" s="219">
        <v>18000</v>
      </c>
      <c r="J46" s="184">
        <v>29</v>
      </c>
      <c r="K46" s="219">
        <v>1620</v>
      </c>
      <c r="L46" s="218"/>
      <c r="M46" s="218"/>
      <c r="N46" s="218"/>
      <c r="R46" s="179"/>
    </row>
    <row r="47" spans="1:18" ht="12.75">
      <c r="A47" s="6" t="s">
        <v>218</v>
      </c>
      <c r="B47" s="219" t="s">
        <v>42</v>
      </c>
      <c r="C47" s="219">
        <v>2</v>
      </c>
      <c r="D47" s="219">
        <v>2</v>
      </c>
      <c r="E47" s="219" t="s">
        <v>42</v>
      </c>
      <c r="F47" s="219">
        <v>2</v>
      </c>
      <c r="G47" s="219">
        <v>2209</v>
      </c>
      <c r="H47" s="219" t="s">
        <v>42</v>
      </c>
      <c r="I47" s="219">
        <v>1000</v>
      </c>
      <c r="J47" s="219">
        <v>10</v>
      </c>
      <c r="K47" s="219">
        <v>24</v>
      </c>
      <c r="L47" s="218"/>
      <c r="M47" s="218"/>
      <c r="N47" s="218"/>
      <c r="R47" s="179"/>
    </row>
    <row r="48" spans="1:18" ht="12.75">
      <c r="A48" s="6" t="s">
        <v>219</v>
      </c>
      <c r="B48" s="219" t="s">
        <v>42</v>
      </c>
      <c r="C48" s="219">
        <v>1</v>
      </c>
      <c r="D48" s="219">
        <v>1</v>
      </c>
      <c r="E48" s="219" t="s">
        <v>42</v>
      </c>
      <c r="F48" s="219">
        <v>1</v>
      </c>
      <c r="G48" s="219">
        <v>8692</v>
      </c>
      <c r="H48" s="219" t="s">
        <v>42</v>
      </c>
      <c r="I48" s="219">
        <v>3800</v>
      </c>
      <c r="J48" s="219">
        <v>5</v>
      </c>
      <c r="K48" s="219">
        <v>47</v>
      </c>
      <c r="L48" s="218"/>
      <c r="M48" s="218"/>
      <c r="N48" s="218"/>
      <c r="R48" s="179"/>
    </row>
    <row r="49" spans="1:18" ht="12.75">
      <c r="A49" s="6" t="s">
        <v>220</v>
      </c>
      <c r="B49" s="174" t="s">
        <v>42</v>
      </c>
      <c r="C49" s="219">
        <v>154</v>
      </c>
      <c r="D49" s="219">
        <v>154</v>
      </c>
      <c r="E49" s="174" t="s">
        <v>42</v>
      </c>
      <c r="F49" s="219">
        <v>150</v>
      </c>
      <c r="G49" s="174" t="s">
        <v>42</v>
      </c>
      <c r="H49" s="174" t="s">
        <v>42</v>
      </c>
      <c r="I49" s="219">
        <v>7000</v>
      </c>
      <c r="J49" s="174" t="s">
        <v>42</v>
      </c>
      <c r="K49" s="219">
        <v>1050</v>
      </c>
      <c r="L49" s="218"/>
      <c r="M49" s="218"/>
      <c r="N49" s="218"/>
      <c r="R49" s="179"/>
    </row>
    <row r="50" spans="1:18" ht="12.75">
      <c r="A50" s="6" t="s">
        <v>221</v>
      </c>
      <c r="B50" s="174" t="s">
        <v>42</v>
      </c>
      <c r="C50" s="219">
        <v>3</v>
      </c>
      <c r="D50" s="219">
        <v>3</v>
      </c>
      <c r="E50" s="174" t="s">
        <v>42</v>
      </c>
      <c r="F50" s="219">
        <v>3</v>
      </c>
      <c r="G50" s="174" t="s">
        <v>42</v>
      </c>
      <c r="H50" s="174" t="s">
        <v>42</v>
      </c>
      <c r="I50" s="219">
        <v>5500</v>
      </c>
      <c r="J50" s="174" t="s">
        <v>42</v>
      </c>
      <c r="K50" s="219">
        <v>17</v>
      </c>
      <c r="L50" s="218"/>
      <c r="M50" s="218"/>
      <c r="N50" s="218"/>
      <c r="R50" s="179"/>
    </row>
    <row r="51" spans="1:18" s="225" customFormat="1" ht="12.75">
      <c r="A51" s="220" t="s">
        <v>277</v>
      </c>
      <c r="B51" s="221" t="s">
        <v>42</v>
      </c>
      <c r="C51" s="221">
        <v>464</v>
      </c>
      <c r="D51" s="221">
        <v>464</v>
      </c>
      <c r="E51" s="221" t="s">
        <v>42</v>
      </c>
      <c r="F51" s="221">
        <v>426</v>
      </c>
      <c r="G51" s="221">
        <v>68432</v>
      </c>
      <c r="H51" s="222" t="s">
        <v>42</v>
      </c>
      <c r="I51" s="222">
        <v>8071</v>
      </c>
      <c r="J51" s="222">
        <v>22</v>
      </c>
      <c r="K51" s="221">
        <v>4944</v>
      </c>
      <c r="L51" s="224"/>
      <c r="M51" s="224"/>
      <c r="N51" s="224"/>
      <c r="R51" s="257"/>
    </row>
    <row r="52" spans="1:18" ht="12.75">
      <c r="A52" s="6"/>
      <c r="B52" s="174"/>
      <c r="C52" s="174"/>
      <c r="D52" s="174"/>
      <c r="E52" s="174"/>
      <c r="F52" s="174"/>
      <c r="G52" s="174"/>
      <c r="H52" s="219"/>
      <c r="I52" s="219"/>
      <c r="J52" s="219"/>
      <c r="K52" s="174"/>
      <c r="L52" s="218"/>
      <c r="M52" s="218"/>
      <c r="N52" s="218"/>
      <c r="R52" s="179"/>
    </row>
    <row r="53" spans="1:18" ht="12.75">
      <c r="A53" s="6" t="s">
        <v>222</v>
      </c>
      <c r="B53" s="219" t="s">
        <v>42</v>
      </c>
      <c r="C53" s="219" t="s">
        <v>42</v>
      </c>
      <c r="D53" s="219" t="s">
        <v>42</v>
      </c>
      <c r="E53" s="219" t="s">
        <v>42</v>
      </c>
      <c r="F53" s="219" t="s">
        <v>42</v>
      </c>
      <c r="G53" s="219">
        <v>788</v>
      </c>
      <c r="H53" s="219" t="s">
        <v>42</v>
      </c>
      <c r="I53" s="219" t="s">
        <v>42</v>
      </c>
      <c r="J53" s="219">
        <v>14</v>
      </c>
      <c r="K53" s="219">
        <v>11</v>
      </c>
      <c r="L53" s="218"/>
      <c r="M53" s="218"/>
      <c r="N53" s="218"/>
      <c r="R53" s="179"/>
    </row>
    <row r="54" spans="1:18" ht="12.75">
      <c r="A54" s="6" t="s">
        <v>223</v>
      </c>
      <c r="B54" s="219" t="s">
        <v>42</v>
      </c>
      <c r="C54" s="219" t="s">
        <v>42</v>
      </c>
      <c r="D54" s="219" t="s">
        <v>42</v>
      </c>
      <c r="E54" s="219" t="s">
        <v>42</v>
      </c>
      <c r="F54" s="219" t="s">
        <v>42</v>
      </c>
      <c r="G54" s="219">
        <v>715</v>
      </c>
      <c r="H54" s="219" t="s">
        <v>42</v>
      </c>
      <c r="I54" s="219" t="s">
        <v>42</v>
      </c>
      <c r="J54" s="219">
        <v>5</v>
      </c>
      <c r="K54" s="219">
        <v>4</v>
      </c>
      <c r="L54" s="218"/>
      <c r="M54" s="218"/>
      <c r="N54" s="218"/>
      <c r="R54" s="179"/>
    </row>
    <row r="55" spans="1:18" s="225" customFormat="1" ht="12.75">
      <c r="A55" s="220" t="s">
        <v>224</v>
      </c>
      <c r="B55" s="221" t="s">
        <v>42</v>
      </c>
      <c r="C55" s="221" t="s">
        <v>42</v>
      </c>
      <c r="D55" s="221" t="s">
        <v>42</v>
      </c>
      <c r="E55" s="221" t="s">
        <v>42</v>
      </c>
      <c r="F55" s="221" t="s">
        <v>42</v>
      </c>
      <c r="G55" s="221">
        <v>1503</v>
      </c>
      <c r="H55" s="222" t="s">
        <v>42</v>
      </c>
      <c r="I55" s="222" t="s">
        <v>42</v>
      </c>
      <c r="J55" s="222">
        <v>10</v>
      </c>
      <c r="K55" s="221">
        <v>15</v>
      </c>
      <c r="L55" s="224"/>
      <c r="M55" s="224"/>
      <c r="N55" s="224"/>
      <c r="R55" s="257"/>
    </row>
    <row r="56" spans="1:18" ht="12.75">
      <c r="A56" s="6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218"/>
      <c r="M56" s="218"/>
      <c r="N56" s="218"/>
      <c r="R56" s="179"/>
    </row>
    <row r="57" spans="1:18" ht="13.5" thickBot="1">
      <c r="A57" s="227" t="s">
        <v>225</v>
      </c>
      <c r="B57" s="187">
        <v>45</v>
      </c>
      <c r="C57" s="187">
        <v>2882</v>
      </c>
      <c r="D57" s="187">
        <v>2927</v>
      </c>
      <c r="E57" s="187">
        <v>36</v>
      </c>
      <c r="F57" s="187">
        <v>2828</v>
      </c>
      <c r="G57" s="187">
        <v>97974</v>
      </c>
      <c r="H57" s="187">
        <v>1703</v>
      </c>
      <c r="I57" s="187">
        <v>12587</v>
      </c>
      <c r="J57" s="187">
        <v>18</v>
      </c>
      <c r="K57" s="187">
        <v>37424</v>
      </c>
      <c r="L57" s="218"/>
      <c r="M57" s="218"/>
      <c r="N57" s="218"/>
      <c r="R57" s="179"/>
    </row>
    <row r="58" spans="1:18" ht="12.75">
      <c r="A58" s="228"/>
      <c r="D58" s="229"/>
      <c r="E58" s="229"/>
      <c r="R58" s="179"/>
    </row>
    <row r="59" ht="12.75">
      <c r="R59" s="179"/>
    </row>
    <row r="60" spans="5:18" ht="12.75">
      <c r="E60" s="230"/>
      <c r="R60" s="179"/>
    </row>
  </sheetData>
  <mergeCells count="7">
    <mergeCell ref="E7:F7"/>
    <mergeCell ref="H7:I7"/>
    <mergeCell ref="G5:G8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J26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13" customWidth="1"/>
    <col min="11" max="11" width="11.140625" style="13" customWidth="1"/>
    <col min="12" max="12" width="22.28125" style="13" customWidth="1"/>
    <col min="13" max="16384" width="11.421875" style="13" customWidth="1"/>
  </cols>
  <sheetData>
    <row r="1" spans="1:10" s="2" customFormat="1" ht="18">
      <c r="A1" s="299" t="s">
        <v>306</v>
      </c>
      <c r="B1" s="299"/>
      <c r="C1" s="299"/>
      <c r="D1" s="299"/>
      <c r="E1" s="299"/>
      <c r="F1" s="299"/>
      <c r="G1" s="299"/>
      <c r="H1" s="299"/>
      <c r="I1" s="299"/>
      <c r="J1" s="299"/>
    </row>
    <row r="3" spans="1:10" s="3" customFormat="1" ht="15">
      <c r="A3" s="303" t="s">
        <v>50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s="3" customFormat="1" ht="15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100"/>
      <c r="B5" s="7" t="s">
        <v>1</v>
      </c>
      <c r="C5" s="8"/>
      <c r="D5" s="9" t="s">
        <v>2</v>
      </c>
      <c r="E5" s="9" t="s">
        <v>3</v>
      </c>
      <c r="F5" s="10"/>
      <c r="G5" s="11" t="s">
        <v>4</v>
      </c>
      <c r="H5" s="10"/>
      <c r="I5" s="12" t="s">
        <v>5</v>
      </c>
      <c r="J5" s="101"/>
    </row>
    <row r="6" spans="1:10" ht="12.75">
      <c r="A6" s="102" t="s">
        <v>6</v>
      </c>
      <c r="B6" s="15" t="s">
        <v>7</v>
      </c>
      <c r="C6" s="16"/>
      <c r="D6" s="9" t="s">
        <v>8</v>
      </c>
      <c r="E6" s="9" t="s">
        <v>9</v>
      </c>
      <c r="F6" s="11" t="s">
        <v>10</v>
      </c>
      <c r="G6" s="11" t="s">
        <v>11</v>
      </c>
      <c r="H6" s="11" t="s">
        <v>12</v>
      </c>
      <c r="I6" s="17" t="s">
        <v>13</v>
      </c>
      <c r="J6" s="16"/>
    </row>
    <row r="7" spans="1:10" ht="12.75">
      <c r="A7" s="100"/>
      <c r="B7" s="9" t="s">
        <v>14</v>
      </c>
      <c r="C7" s="9" t="s">
        <v>15</v>
      </c>
      <c r="D7" s="11"/>
      <c r="E7" s="9" t="s">
        <v>16</v>
      </c>
      <c r="F7" s="9" t="s">
        <v>13</v>
      </c>
      <c r="G7" s="11" t="s">
        <v>18</v>
      </c>
      <c r="H7" s="11" t="s">
        <v>19</v>
      </c>
      <c r="I7" s="11" t="s">
        <v>20</v>
      </c>
      <c r="J7" s="11" t="s">
        <v>21</v>
      </c>
    </row>
    <row r="8" spans="1:10" ht="13.5" thickBot="1">
      <c r="A8" s="6"/>
      <c r="B8" s="11" t="s">
        <v>40</v>
      </c>
      <c r="C8" s="11" t="s">
        <v>40</v>
      </c>
      <c r="D8" s="11" t="s">
        <v>23</v>
      </c>
      <c r="E8" s="9" t="s">
        <v>24</v>
      </c>
      <c r="F8" s="10"/>
      <c r="G8" s="11" t="s">
        <v>25</v>
      </c>
      <c r="H8" s="10"/>
      <c r="I8" s="10"/>
      <c r="J8" s="10"/>
    </row>
    <row r="9" spans="1:10" ht="12.75">
      <c r="A9" s="18">
        <v>1985</v>
      </c>
      <c r="B9" s="129">
        <v>4763</v>
      </c>
      <c r="C9" s="129">
        <v>3323</v>
      </c>
      <c r="D9" s="42">
        <v>94.3</v>
      </c>
      <c r="E9" s="42">
        <v>76.5</v>
      </c>
      <c r="F9" s="129">
        <v>27956</v>
      </c>
      <c r="G9" s="128">
        <v>69.97583931340378</v>
      </c>
      <c r="H9" s="129">
        <v>19592.9946029113</v>
      </c>
      <c r="I9" s="129">
        <v>114</v>
      </c>
      <c r="J9" s="129">
        <v>9814</v>
      </c>
    </row>
    <row r="10" spans="1:10" ht="12.75">
      <c r="A10" s="22">
        <v>1986</v>
      </c>
      <c r="B10" s="46">
        <v>5227</v>
      </c>
      <c r="C10" s="46">
        <v>3603</v>
      </c>
      <c r="D10" s="44">
        <v>104.4</v>
      </c>
      <c r="E10" s="44">
        <v>76.2</v>
      </c>
      <c r="F10" s="46">
        <v>30282</v>
      </c>
      <c r="G10" s="130">
        <v>74.83802723786857</v>
      </c>
      <c r="H10" s="46">
        <v>22658.15633526859</v>
      </c>
      <c r="I10" s="46">
        <v>365</v>
      </c>
      <c r="J10" s="46">
        <v>10024</v>
      </c>
    </row>
    <row r="11" spans="1:10" ht="12.75">
      <c r="A11" s="22">
        <v>1987</v>
      </c>
      <c r="B11" s="46">
        <v>5878</v>
      </c>
      <c r="C11" s="46">
        <v>3831</v>
      </c>
      <c r="D11" s="44">
        <v>88.6</v>
      </c>
      <c r="E11" s="44">
        <v>78.7</v>
      </c>
      <c r="F11" s="46">
        <v>32534</v>
      </c>
      <c r="G11" s="130">
        <v>65.6906230091474</v>
      </c>
      <c r="H11" s="46">
        <v>21347.949947711946</v>
      </c>
      <c r="I11" s="46">
        <v>280</v>
      </c>
      <c r="J11" s="46">
        <v>12847</v>
      </c>
    </row>
    <row r="12" spans="1:10" ht="12.75">
      <c r="A12" s="22">
        <v>1988</v>
      </c>
      <c r="B12" s="46">
        <v>7138</v>
      </c>
      <c r="C12" s="46">
        <v>4838</v>
      </c>
      <c r="D12" s="44">
        <v>99.5</v>
      </c>
      <c r="E12" s="44">
        <v>82.7</v>
      </c>
      <c r="F12" s="46">
        <v>42992</v>
      </c>
      <c r="G12" s="130">
        <v>76.02202108350463</v>
      </c>
      <c r="H12" s="46">
        <v>32610.916783864024</v>
      </c>
      <c r="I12" s="46">
        <v>392</v>
      </c>
      <c r="J12" s="46">
        <v>16824</v>
      </c>
    </row>
    <row r="13" spans="1:10" ht="12.75">
      <c r="A13" s="22">
        <v>1989</v>
      </c>
      <c r="B13" s="46">
        <v>7821</v>
      </c>
      <c r="C13" s="46">
        <v>5702</v>
      </c>
      <c r="D13" s="44">
        <v>61.6</v>
      </c>
      <c r="E13" s="44">
        <v>81.05911189056471</v>
      </c>
      <c r="F13" s="46">
        <v>46222</v>
      </c>
      <c r="G13" s="130">
        <v>87.52539276141022</v>
      </c>
      <c r="H13" s="46">
        <v>40455.987042179026</v>
      </c>
      <c r="I13" s="46">
        <v>215</v>
      </c>
      <c r="J13" s="46">
        <v>12601</v>
      </c>
    </row>
    <row r="14" spans="1:10" ht="12.75">
      <c r="A14" s="22">
        <v>1990</v>
      </c>
      <c r="B14" s="46">
        <v>8643</v>
      </c>
      <c r="C14" s="46">
        <v>6293</v>
      </c>
      <c r="D14" s="44">
        <v>47.7</v>
      </c>
      <c r="E14" s="44">
        <v>71.31491117114254</v>
      </c>
      <c r="F14" s="46">
        <v>44880</v>
      </c>
      <c r="G14" s="130">
        <v>71.58054163210848</v>
      </c>
      <c r="H14" s="46">
        <v>32125.347084490277</v>
      </c>
      <c r="I14" s="46">
        <v>303</v>
      </c>
      <c r="J14" s="46">
        <v>14852</v>
      </c>
    </row>
    <row r="15" spans="1:10" ht="12.75">
      <c r="A15" s="22">
        <v>1991</v>
      </c>
      <c r="B15" s="46">
        <v>9218</v>
      </c>
      <c r="C15" s="46">
        <v>6788</v>
      </c>
      <c r="D15" s="44">
        <v>43.4</v>
      </c>
      <c r="E15" s="44">
        <v>76.81791396582204</v>
      </c>
      <c r="F15" s="46">
        <v>52144</v>
      </c>
      <c r="G15" s="130">
        <v>59.09752022405731</v>
      </c>
      <c r="H15" s="46">
        <v>30815.81094563244</v>
      </c>
      <c r="I15" s="46">
        <v>314</v>
      </c>
      <c r="J15" s="46">
        <v>22733</v>
      </c>
    </row>
    <row r="16" spans="1:10" ht="12.75">
      <c r="A16" s="22">
        <v>1992</v>
      </c>
      <c r="B16" s="46">
        <v>8628</v>
      </c>
      <c r="C16" s="46">
        <v>6905</v>
      </c>
      <c r="D16" s="44">
        <v>58.5</v>
      </c>
      <c r="E16" s="44">
        <v>77</v>
      </c>
      <c r="F16" s="46">
        <v>53197</v>
      </c>
      <c r="G16" s="130">
        <v>57.16827136898538</v>
      </c>
      <c r="H16" s="46">
        <v>30411.805320159147</v>
      </c>
      <c r="I16" s="46">
        <v>312</v>
      </c>
      <c r="J16" s="46">
        <v>27932</v>
      </c>
    </row>
    <row r="17" spans="1:10" ht="12.75">
      <c r="A17" s="22">
        <v>1993</v>
      </c>
      <c r="B17" s="46">
        <v>8546</v>
      </c>
      <c r="C17" s="46">
        <v>7288</v>
      </c>
      <c r="D17" s="44">
        <v>62.7</v>
      </c>
      <c r="E17" s="44">
        <v>68.6</v>
      </c>
      <c r="F17" s="46">
        <v>51745</v>
      </c>
      <c r="G17" s="130">
        <v>68.38315723678676</v>
      </c>
      <c r="H17" s="46">
        <v>35384.8647121753</v>
      </c>
      <c r="I17" s="46">
        <v>720</v>
      </c>
      <c r="J17" s="46">
        <v>35283</v>
      </c>
    </row>
    <row r="18" spans="1:10" ht="12.75">
      <c r="A18" s="26">
        <v>1994</v>
      </c>
      <c r="B18" s="48">
        <v>8599</v>
      </c>
      <c r="C18" s="48">
        <v>7250</v>
      </c>
      <c r="D18" s="57">
        <v>63.9</v>
      </c>
      <c r="E18" s="57">
        <v>44.8</v>
      </c>
      <c r="F18" s="48">
        <v>34101</v>
      </c>
      <c r="G18" s="131">
        <v>90.45833183080308</v>
      </c>
      <c r="H18" s="48">
        <v>30847.195737622154</v>
      </c>
      <c r="I18" s="48">
        <v>1908</v>
      </c>
      <c r="J18" s="46">
        <v>29028</v>
      </c>
    </row>
    <row r="19" spans="1:10" ht="12.75">
      <c r="A19" s="26">
        <v>1995</v>
      </c>
      <c r="B19" s="48">
        <v>8550</v>
      </c>
      <c r="C19" s="48">
        <v>7944</v>
      </c>
      <c r="D19" s="57">
        <v>75.8</v>
      </c>
      <c r="E19" s="57">
        <v>33.7</v>
      </c>
      <c r="F19" s="48">
        <v>27955</v>
      </c>
      <c r="G19" s="131">
        <v>92.70611710119843</v>
      </c>
      <c r="H19" s="48">
        <v>25915.99503564002</v>
      </c>
      <c r="I19" s="49">
        <v>2686</v>
      </c>
      <c r="J19" s="45">
        <v>22628</v>
      </c>
    </row>
    <row r="20" spans="1:10" ht="12.75">
      <c r="A20" s="26">
        <v>1996</v>
      </c>
      <c r="B20" s="48">
        <v>8567</v>
      </c>
      <c r="C20" s="48">
        <v>8027</v>
      </c>
      <c r="D20" s="57">
        <v>78.6</v>
      </c>
      <c r="E20" s="57">
        <v>62.6</v>
      </c>
      <c r="F20" s="48">
        <v>52085</v>
      </c>
      <c r="G20" s="131">
        <v>59.524238818169806</v>
      </c>
      <c r="H20" s="48">
        <v>31003.19978844374</v>
      </c>
      <c r="I20" s="48">
        <v>2626</v>
      </c>
      <c r="J20" s="46">
        <v>36388</v>
      </c>
    </row>
    <row r="21" spans="1:10" ht="12.75">
      <c r="A21" s="26">
        <v>1997</v>
      </c>
      <c r="B21" s="48">
        <v>8386</v>
      </c>
      <c r="C21" s="48">
        <v>7990</v>
      </c>
      <c r="D21" s="47">
        <v>63.2</v>
      </c>
      <c r="E21" s="47">
        <v>63.5</v>
      </c>
      <c r="F21" s="48">
        <v>52409</v>
      </c>
      <c r="G21" s="131">
        <v>75.89580854158403</v>
      </c>
      <c r="H21" s="48">
        <v>39776.234298558775</v>
      </c>
      <c r="I21" s="48">
        <v>3082</v>
      </c>
      <c r="J21" s="46">
        <v>45279</v>
      </c>
    </row>
    <row r="22" spans="1:10" ht="12.75">
      <c r="A22" s="26">
        <v>1998</v>
      </c>
      <c r="B22" s="48">
        <v>8123</v>
      </c>
      <c r="C22" s="48">
        <v>7965</v>
      </c>
      <c r="D22" s="47">
        <v>44.1</v>
      </c>
      <c r="E22" s="47">
        <v>66.2</v>
      </c>
      <c r="F22" s="48">
        <v>53724</v>
      </c>
      <c r="G22" s="131">
        <v>83.63684444604715</v>
      </c>
      <c r="H22" s="48">
        <v>44933.05831019436</v>
      </c>
      <c r="I22" s="48">
        <v>3556</v>
      </c>
      <c r="J22" s="46">
        <v>57205</v>
      </c>
    </row>
    <row r="23" spans="1:10" ht="12.75">
      <c r="A23" s="26">
        <v>1999</v>
      </c>
      <c r="B23" s="48">
        <v>8057</v>
      </c>
      <c r="C23" s="48">
        <v>7990</v>
      </c>
      <c r="D23" s="47">
        <v>56.6</v>
      </c>
      <c r="E23" s="47">
        <v>81.1</v>
      </c>
      <c r="F23" s="48">
        <v>66099</v>
      </c>
      <c r="G23" s="131">
        <v>86.72604666257979</v>
      </c>
      <c r="H23" s="48">
        <f>F23*G23/100</f>
        <v>57325.049583498614</v>
      </c>
      <c r="I23" s="48">
        <v>3038</v>
      </c>
      <c r="J23" s="46">
        <v>44148</v>
      </c>
    </row>
    <row r="24" spans="1:10" ht="12.75">
      <c r="A24" s="26">
        <v>2000</v>
      </c>
      <c r="B24" s="48">
        <v>8759</v>
      </c>
      <c r="C24" s="48">
        <v>8338</v>
      </c>
      <c r="D24" s="47">
        <v>60.1</v>
      </c>
      <c r="E24" s="47">
        <v>75</v>
      </c>
      <c r="F24" s="48">
        <v>63843</v>
      </c>
      <c r="G24" s="131">
        <v>96.00567355426539</v>
      </c>
      <c r="H24" s="48">
        <f>F24*G24/100</f>
        <v>61292.902167249646</v>
      </c>
      <c r="I24" s="48">
        <v>3637.34</v>
      </c>
      <c r="J24" s="46">
        <v>44391.233</v>
      </c>
    </row>
    <row r="25" spans="1:10" ht="12.75">
      <c r="A25" s="26">
        <v>2001</v>
      </c>
      <c r="B25" s="48">
        <v>9072</v>
      </c>
      <c r="C25" s="48">
        <v>8613</v>
      </c>
      <c r="D25" s="47">
        <v>58.797</v>
      </c>
      <c r="E25" s="47">
        <v>85.44</v>
      </c>
      <c r="F25" s="48">
        <v>74981</v>
      </c>
      <c r="G25" s="131">
        <v>117.86</v>
      </c>
      <c r="H25" s="48">
        <f>F25*G25/100</f>
        <v>88372.6066</v>
      </c>
      <c r="I25" s="48">
        <v>4722.322</v>
      </c>
      <c r="J25" s="46">
        <v>43731.858</v>
      </c>
    </row>
    <row r="26" spans="1:10" ht="13.5" thickBot="1">
      <c r="A26" s="34">
        <v>2002</v>
      </c>
      <c r="B26" s="52">
        <v>9033</v>
      </c>
      <c r="C26" s="52">
        <v>8522</v>
      </c>
      <c r="D26" s="51">
        <v>60.28</v>
      </c>
      <c r="E26" s="51">
        <v>85.14</v>
      </c>
      <c r="F26" s="52">
        <v>74204</v>
      </c>
      <c r="G26" s="132">
        <v>104.77</v>
      </c>
      <c r="H26" s="52">
        <f>F26*G26/100</f>
        <v>77743.53080000001</v>
      </c>
      <c r="I26" s="135">
        <v>5680.46</v>
      </c>
      <c r="J26" s="136">
        <v>42368.15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023">
    <pageSetUpPr fitToPage="1"/>
  </sheetPr>
  <dimension ref="A1:S35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100" customWidth="1"/>
    <col min="2" max="16384" width="11.421875" style="100" customWidth="1"/>
  </cols>
  <sheetData>
    <row r="1" spans="1:11" s="164" customFormat="1" ht="18">
      <c r="A1" s="290" t="s">
        <v>306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3" spans="1:11" s="166" customFormat="1" ht="15">
      <c r="A3" s="275" t="s">
        <v>302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s="166" customFormat="1" ht="15">
      <c r="A4" s="209"/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ht="12.75">
      <c r="A5" s="282"/>
      <c r="B5" s="296" t="s">
        <v>163</v>
      </c>
      <c r="C5" s="310"/>
      <c r="D5" s="310"/>
      <c r="E5" s="310"/>
      <c r="F5" s="310"/>
      <c r="G5" s="307" t="s">
        <v>164</v>
      </c>
      <c r="H5" s="284"/>
      <c r="I5" s="163" t="s">
        <v>3</v>
      </c>
      <c r="J5" s="285"/>
      <c r="K5" s="41"/>
    </row>
    <row r="6" spans="1:11" ht="12.75">
      <c r="A6" s="40" t="s">
        <v>165</v>
      </c>
      <c r="B6" s="294" t="s">
        <v>40</v>
      </c>
      <c r="C6" s="311"/>
      <c r="D6" s="311"/>
      <c r="E6" s="311"/>
      <c r="F6" s="295"/>
      <c r="G6" s="308"/>
      <c r="H6" s="296" t="s">
        <v>166</v>
      </c>
      <c r="I6" s="297"/>
      <c r="J6" s="41" t="s">
        <v>2</v>
      </c>
      <c r="K6" s="9" t="s">
        <v>10</v>
      </c>
    </row>
    <row r="7" spans="1:11" ht="12.75">
      <c r="A7" s="40" t="s">
        <v>167</v>
      </c>
      <c r="B7" s="211"/>
      <c r="C7" s="163" t="s">
        <v>14</v>
      </c>
      <c r="D7" s="212"/>
      <c r="E7" s="291" t="s">
        <v>15</v>
      </c>
      <c r="F7" s="293"/>
      <c r="G7" s="308"/>
      <c r="H7" s="294" t="s">
        <v>168</v>
      </c>
      <c r="I7" s="295"/>
      <c r="J7" s="9" t="s">
        <v>8</v>
      </c>
      <c r="K7" s="9" t="s">
        <v>13</v>
      </c>
    </row>
    <row r="8" spans="1:17" ht="13.5" thickBot="1">
      <c r="A8" s="213"/>
      <c r="B8" s="214" t="s">
        <v>97</v>
      </c>
      <c r="C8" s="214" t="s">
        <v>98</v>
      </c>
      <c r="D8" s="214" t="s">
        <v>14</v>
      </c>
      <c r="E8" s="214" t="s">
        <v>97</v>
      </c>
      <c r="F8" s="214" t="s">
        <v>98</v>
      </c>
      <c r="G8" s="309"/>
      <c r="H8" s="214" t="s">
        <v>97</v>
      </c>
      <c r="I8" s="214" t="s">
        <v>98</v>
      </c>
      <c r="J8" s="171" t="s">
        <v>143</v>
      </c>
      <c r="K8" s="171"/>
      <c r="P8" s="215"/>
      <c r="Q8" s="215"/>
    </row>
    <row r="9" spans="1:18" ht="12.75">
      <c r="A9" s="220" t="s">
        <v>189</v>
      </c>
      <c r="B9" s="222" t="s">
        <v>42</v>
      </c>
      <c r="C9" s="222">
        <v>5</v>
      </c>
      <c r="D9" s="222">
        <v>5</v>
      </c>
      <c r="E9" s="222" t="s">
        <v>42</v>
      </c>
      <c r="F9" s="222">
        <v>5</v>
      </c>
      <c r="G9" s="222">
        <v>2500</v>
      </c>
      <c r="H9" s="222">
        <v>1200</v>
      </c>
      <c r="I9" s="222">
        <v>5000</v>
      </c>
      <c r="J9" s="222">
        <v>18</v>
      </c>
      <c r="K9" s="222">
        <v>70</v>
      </c>
      <c r="L9" s="218"/>
      <c r="M9" s="218"/>
      <c r="N9" s="218"/>
      <c r="R9" s="179"/>
    </row>
    <row r="10" spans="1:18" ht="12.75">
      <c r="A10" s="6"/>
      <c r="B10" s="174"/>
      <c r="C10" s="174"/>
      <c r="D10" s="174"/>
      <c r="E10" s="174"/>
      <c r="F10" s="174"/>
      <c r="G10" s="174"/>
      <c r="H10" s="219"/>
      <c r="I10" s="219"/>
      <c r="J10" s="219"/>
      <c r="K10" s="174"/>
      <c r="L10" s="218"/>
      <c r="M10" s="218"/>
      <c r="N10" s="218"/>
      <c r="R10" s="179"/>
    </row>
    <row r="11" spans="1:18" ht="12.75">
      <c r="A11" s="6" t="s">
        <v>204</v>
      </c>
      <c r="B11" s="219" t="s">
        <v>42</v>
      </c>
      <c r="C11" s="219" t="s">
        <v>42</v>
      </c>
      <c r="D11" s="219" t="s">
        <v>42</v>
      </c>
      <c r="E11" s="219" t="s">
        <v>42</v>
      </c>
      <c r="F11" s="219" t="s">
        <v>42</v>
      </c>
      <c r="G11" s="219">
        <v>30</v>
      </c>
      <c r="H11" s="219" t="s">
        <v>42</v>
      </c>
      <c r="I11" s="219" t="s">
        <v>42</v>
      </c>
      <c r="J11" s="219" t="s">
        <v>42</v>
      </c>
      <c r="K11" s="219" t="s">
        <v>42</v>
      </c>
      <c r="L11" s="218"/>
      <c r="M11" s="218"/>
      <c r="N11" s="218"/>
      <c r="R11" s="179"/>
    </row>
    <row r="12" spans="1:18" s="225" customFormat="1" ht="12.75">
      <c r="A12" s="220" t="s">
        <v>205</v>
      </c>
      <c r="B12" s="221" t="s">
        <v>42</v>
      </c>
      <c r="C12" s="221" t="s">
        <v>42</v>
      </c>
      <c r="D12" s="221" t="s">
        <v>42</v>
      </c>
      <c r="E12" s="221" t="s">
        <v>42</v>
      </c>
      <c r="F12" s="221" t="s">
        <v>42</v>
      </c>
      <c r="G12" s="221">
        <v>30</v>
      </c>
      <c r="H12" s="222" t="s">
        <v>42</v>
      </c>
      <c r="I12" s="222" t="s">
        <v>42</v>
      </c>
      <c r="J12" s="222" t="s">
        <v>42</v>
      </c>
      <c r="K12" s="221" t="s">
        <v>42</v>
      </c>
      <c r="L12" s="224"/>
      <c r="M12" s="224"/>
      <c r="N12" s="224"/>
      <c r="R12" s="257"/>
    </row>
    <row r="13" spans="1:18" ht="12.75">
      <c r="A13" s="6"/>
      <c r="B13" s="174"/>
      <c r="C13" s="174"/>
      <c r="D13" s="174"/>
      <c r="E13" s="174"/>
      <c r="F13" s="174"/>
      <c r="G13" s="174"/>
      <c r="H13" s="219"/>
      <c r="I13" s="219"/>
      <c r="J13" s="219"/>
      <c r="K13" s="174"/>
      <c r="L13" s="218"/>
      <c r="M13" s="218"/>
      <c r="N13" s="218"/>
      <c r="R13" s="179"/>
    </row>
    <row r="14" spans="1:18" ht="12.75">
      <c r="A14" s="6" t="s">
        <v>206</v>
      </c>
      <c r="B14" s="219" t="s">
        <v>42</v>
      </c>
      <c r="C14" s="219">
        <v>39</v>
      </c>
      <c r="D14" s="219">
        <v>39</v>
      </c>
      <c r="E14" s="219" t="s">
        <v>42</v>
      </c>
      <c r="F14" s="219">
        <v>39</v>
      </c>
      <c r="G14" s="219">
        <v>400</v>
      </c>
      <c r="H14" s="219" t="s">
        <v>42</v>
      </c>
      <c r="I14" s="219">
        <v>10000</v>
      </c>
      <c r="J14" s="219">
        <v>15</v>
      </c>
      <c r="K14" s="219">
        <v>396</v>
      </c>
      <c r="L14" s="218"/>
      <c r="M14" s="218"/>
      <c r="N14" s="218"/>
      <c r="R14" s="179"/>
    </row>
    <row r="15" spans="1:18" ht="12.75">
      <c r="A15" s="6" t="s">
        <v>207</v>
      </c>
      <c r="B15" s="219" t="s">
        <v>42</v>
      </c>
      <c r="C15" s="219">
        <v>1</v>
      </c>
      <c r="D15" s="219">
        <v>1</v>
      </c>
      <c r="E15" s="219" t="s">
        <v>42</v>
      </c>
      <c r="F15" s="219">
        <v>1</v>
      </c>
      <c r="G15" s="219" t="s">
        <v>42</v>
      </c>
      <c r="H15" s="219" t="s">
        <v>42</v>
      </c>
      <c r="I15" s="219">
        <v>11500</v>
      </c>
      <c r="J15" s="219">
        <v>14</v>
      </c>
      <c r="K15" s="219">
        <v>12</v>
      </c>
      <c r="L15" s="218"/>
      <c r="M15" s="218"/>
      <c r="N15" s="218"/>
      <c r="R15" s="179"/>
    </row>
    <row r="16" spans="1:18" ht="12.75">
      <c r="A16" s="6" t="s">
        <v>208</v>
      </c>
      <c r="B16" s="219" t="s">
        <v>42</v>
      </c>
      <c r="C16" s="219" t="s">
        <v>42</v>
      </c>
      <c r="D16" s="219" t="s">
        <v>42</v>
      </c>
      <c r="E16" s="219" t="s">
        <v>42</v>
      </c>
      <c r="F16" s="219" t="s">
        <v>42</v>
      </c>
      <c r="G16" s="219">
        <v>420</v>
      </c>
      <c r="H16" s="219" t="s">
        <v>42</v>
      </c>
      <c r="I16" s="219" t="s">
        <v>42</v>
      </c>
      <c r="J16" s="219">
        <v>10</v>
      </c>
      <c r="K16" s="219">
        <v>4</v>
      </c>
      <c r="L16" s="218"/>
      <c r="M16" s="218"/>
      <c r="N16" s="218"/>
      <c r="R16" s="179"/>
    </row>
    <row r="17" spans="1:18" s="225" customFormat="1" ht="12.75">
      <c r="A17" s="220" t="s">
        <v>209</v>
      </c>
      <c r="B17" s="221" t="s">
        <v>42</v>
      </c>
      <c r="C17" s="221">
        <v>40</v>
      </c>
      <c r="D17" s="221">
        <v>40</v>
      </c>
      <c r="E17" s="221" t="s">
        <v>42</v>
      </c>
      <c r="F17" s="221">
        <v>40</v>
      </c>
      <c r="G17" s="221">
        <v>820</v>
      </c>
      <c r="H17" s="222" t="s">
        <v>42</v>
      </c>
      <c r="I17" s="222">
        <v>10038</v>
      </c>
      <c r="J17" s="222">
        <v>12</v>
      </c>
      <c r="K17" s="221">
        <v>412</v>
      </c>
      <c r="L17" s="224"/>
      <c r="M17" s="224"/>
      <c r="N17" s="224"/>
      <c r="R17" s="257"/>
    </row>
    <row r="18" spans="1:18" ht="12.75">
      <c r="A18" s="6"/>
      <c r="B18" s="174"/>
      <c r="C18" s="174"/>
      <c r="D18" s="174"/>
      <c r="E18" s="174"/>
      <c r="F18" s="174"/>
      <c r="G18" s="174"/>
      <c r="H18" s="219"/>
      <c r="I18" s="219"/>
      <c r="J18" s="219"/>
      <c r="K18" s="174"/>
      <c r="L18" s="218"/>
      <c r="M18" s="218"/>
      <c r="N18" s="218"/>
      <c r="R18" s="179"/>
    </row>
    <row r="19" spans="1:18" s="225" customFormat="1" ht="12.75">
      <c r="A19" s="220" t="s">
        <v>210</v>
      </c>
      <c r="B19" s="222" t="s">
        <v>42</v>
      </c>
      <c r="C19" s="222" t="s">
        <v>42</v>
      </c>
      <c r="D19" s="222" t="s">
        <v>42</v>
      </c>
      <c r="E19" s="222" t="s">
        <v>42</v>
      </c>
      <c r="F19" s="222" t="s">
        <v>42</v>
      </c>
      <c r="G19" s="222">
        <v>340</v>
      </c>
      <c r="H19" s="222" t="s">
        <v>42</v>
      </c>
      <c r="I19" s="222" t="s">
        <v>42</v>
      </c>
      <c r="J19" s="222">
        <v>20</v>
      </c>
      <c r="K19" s="222">
        <v>7</v>
      </c>
      <c r="L19" s="224"/>
      <c r="M19" s="224"/>
      <c r="N19" s="224"/>
      <c r="R19" s="257"/>
    </row>
    <row r="20" spans="1:19" ht="12.75">
      <c r="A20" s="6"/>
      <c r="B20" s="174"/>
      <c r="C20" s="174"/>
      <c r="D20" s="174"/>
      <c r="E20" s="174"/>
      <c r="F20" s="174"/>
      <c r="G20" s="174"/>
      <c r="H20" s="219"/>
      <c r="I20" s="219"/>
      <c r="J20" s="219"/>
      <c r="K20" s="174"/>
      <c r="L20" s="218"/>
      <c r="M20" s="218"/>
      <c r="N20" s="218"/>
      <c r="R20" s="179"/>
      <c r="S20" s="215"/>
    </row>
    <row r="21" spans="1:18" ht="12.75">
      <c r="A21" s="6" t="s">
        <v>214</v>
      </c>
      <c r="B21" s="174" t="s">
        <v>42</v>
      </c>
      <c r="C21" s="219">
        <v>20</v>
      </c>
      <c r="D21" s="219">
        <v>20</v>
      </c>
      <c r="E21" s="174" t="s">
        <v>42</v>
      </c>
      <c r="F21" s="219">
        <v>20</v>
      </c>
      <c r="G21" s="174" t="s">
        <v>42</v>
      </c>
      <c r="H21" s="174" t="s">
        <v>42</v>
      </c>
      <c r="I21" s="219">
        <v>5500</v>
      </c>
      <c r="J21" s="174" t="s">
        <v>42</v>
      </c>
      <c r="K21" s="219">
        <v>110</v>
      </c>
      <c r="L21" s="218"/>
      <c r="M21" s="218"/>
      <c r="N21" s="218"/>
      <c r="R21" s="179"/>
    </row>
    <row r="22" spans="1:18" ht="12.75">
      <c r="A22" s="6" t="s">
        <v>217</v>
      </c>
      <c r="B22" s="174" t="s">
        <v>42</v>
      </c>
      <c r="C22" s="219">
        <v>2560</v>
      </c>
      <c r="D22" s="219">
        <v>2560</v>
      </c>
      <c r="E22" s="174" t="s">
        <v>42</v>
      </c>
      <c r="F22" s="219">
        <v>2560</v>
      </c>
      <c r="G22" s="219">
        <v>15000</v>
      </c>
      <c r="H22" s="174" t="s">
        <v>42</v>
      </c>
      <c r="I22" s="219">
        <v>9800</v>
      </c>
      <c r="J22" s="184">
        <v>39</v>
      </c>
      <c r="K22" s="219">
        <v>25673</v>
      </c>
      <c r="L22" s="218"/>
      <c r="M22" s="218"/>
      <c r="N22" s="218"/>
      <c r="R22" s="179"/>
    </row>
    <row r="23" spans="1:18" ht="12.75">
      <c r="A23" s="6" t="s">
        <v>218</v>
      </c>
      <c r="B23" s="219" t="s">
        <v>42</v>
      </c>
      <c r="C23" s="219">
        <v>109</v>
      </c>
      <c r="D23" s="219">
        <v>109</v>
      </c>
      <c r="E23" s="219" t="s">
        <v>42</v>
      </c>
      <c r="F23" s="219">
        <v>109</v>
      </c>
      <c r="G23" s="219">
        <v>325</v>
      </c>
      <c r="H23" s="219" t="s">
        <v>42</v>
      </c>
      <c r="I23" s="219">
        <v>3900</v>
      </c>
      <c r="J23" s="219">
        <v>7</v>
      </c>
      <c r="K23" s="219">
        <v>427</v>
      </c>
      <c r="L23" s="218"/>
      <c r="M23" s="218"/>
      <c r="N23" s="218"/>
      <c r="R23" s="179"/>
    </row>
    <row r="24" spans="1:18" ht="12.75">
      <c r="A24" s="6" t="s">
        <v>220</v>
      </c>
      <c r="B24" s="174" t="s">
        <v>42</v>
      </c>
      <c r="C24" s="219">
        <v>5622</v>
      </c>
      <c r="D24" s="219">
        <v>5622</v>
      </c>
      <c r="E24" s="174" t="s">
        <v>42</v>
      </c>
      <c r="F24" s="219">
        <v>5148</v>
      </c>
      <c r="G24" s="174" t="s">
        <v>42</v>
      </c>
      <c r="H24" s="174" t="s">
        <v>42</v>
      </c>
      <c r="I24" s="219">
        <v>7800</v>
      </c>
      <c r="J24" s="174" t="s">
        <v>42</v>
      </c>
      <c r="K24" s="219">
        <v>40154</v>
      </c>
      <c r="L24" s="218"/>
      <c r="M24" s="218"/>
      <c r="N24" s="218"/>
      <c r="R24" s="179"/>
    </row>
    <row r="25" spans="1:18" ht="12.75">
      <c r="A25" s="6" t="s">
        <v>221</v>
      </c>
      <c r="B25" s="174" t="s">
        <v>42</v>
      </c>
      <c r="C25" s="219">
        <v>10</v>
      </c>
      <c r="D25" s="219">
        <v>10</v>
      </c>
      <c r="E25" s="174" t="s">
        <v>42</v>
      </c>
      <c r="F25" s="219">
        <v>10</v>
      </c>
      <c r="G25" s="174" t="s">
        <v>42</v>
      </c>
      <c r="H25" s="174" t="s">
        <v>42</v>
      </c>
      <c r="I25" s="219">
        <v>5525</v>
      </c>
      <c r="J25" s="174" t="s">
        <v>42</v>
      </c>
      <c r="K25" s="219">
        <v>55</v>
      </c>
      <c r="L25" s="218"/>
      <c r="M25" s="218"/>
      <c r="N25" s="218"/>
      <c r="R25" s="179"/>
    </row>
    <row r="26" spans="1:18" s="225" customFormat="1" ht="12.75">
      <c r="A26" s="220" t="s">
        <v>277</v>
      </c>
      <c r="B26" s="221" t="s">
        <v>42</v>
      </c>
      <c r="C26" s="221">
        <v>8321</v>
      </c>
      <c r="D26" s="221">
        <v>8321</v>
      </c>
      <c r="E26" s="221" t="s">
        <v>42</v>
      </c>
      <c r="F26" s="221">
        <v>7847</v>
      </c>
      <c r="G26" s="221">
        <v>15325</v>
      </c>
      <c r="H26" s="222" t="s">
        <v>42</v>
      </c>
      <c r="I26" s="222">
        <v>8390</v>
      </c>
      <c r="J26" s="222">
        <v>38</v>
      </c>
      <c r="K26" s="221">
        <v>66419</v>
      </c>
      <c r="L26" s="224"/>
      <c r="M26" s="224"/>
      <c r="N26" s="224"/>
      <c r="R26" s="257"/>
    </row>
    <row r="27" spans="1:18" ht="12.75">
      <c r="A27" s="6"/>
      <c r="B27" s="174"/>
      <c r="C27" s="174"/>
      <c r="D27" s="174"/>
      <c r="E27" s="174"/>
      <c r="F27" s="174"/>
      <c r="G27" s="174"/>
      <c r="H27" s="219"/>
      <c r="I27" s="219"/>
      <c r="J27" s="219"/>
      <c r="K27" s="174"/>
      <c r="L27" s="218"/>
      <c r="M27" s="218"/>
      <c r="N27" s="218"/>
      <c r="R27" s="179"/>
    </row>
    <row r="28" spans="1:18" ht="12.75">
      <c r="A28" s="6" t="s">
        <v>222</v>
      </c>
      <c r="B28" s="219" t="s">
        <v>42</v>
      </c>
      <c r="C28" s="219">
        <v>60</v>
      </c>
      <c r="D28" s="219">
        <v>60</v>
      </c>
      <c r="E28" s="219" t="s">
        <v>42</v>
      </c>
      <c r="F28" s="219">
        <v>60</v>
      </c>
      <c r="G28" s="219">
        <v>24215</v>
      </c>
      <c r="H28" s="219" t="s">
        <v>42</v>
      </c>
      <c r="I28" s="219">
        <v>10000</v>
      </c>
      <c r="J28" s="219">
        <v>20</v>
      </c>
      <c r="K28" s="219">
        <v>1084</v>
      </c>
      <c r="L28" s="218"/>
      <c r="M28" s="218"/>
      <c r="N28" s="218"/>
      <c r="R28" s="179"/>
    </row>
    <row r="29" spans="1:18" ht="12.75">
      <c r="A29" s="6" t="s">
        <v>223</v>
      </c>
      <c r="B29" s="219" t="s">
        <v>42</v>
      </c>
      <c r="C29" s="219">
        <v>607</v>
      </c>
      <c r="D29" s="219">
        <v>607</v>
      </c>
      <c r="E29" s="219" t="s">
        <v>42</v>
      </c>
      <c r="F29" s="219">
        <v>570</v>
      </c>
      <c r="G29" s="219">
        <v>17050</v>
      </c>
      <c r="H29" s="219" t="s">
        <v>42</v>
      </c>
      <c r="I29" s="219">
        <v>10000</v>
      </c>
      <c r="J29" s="219">
        <v>30</v>
      </c>
      <c r="K29" s="219">
        <v>6212</v>
      </c>
      <c r="L29" s="218"/>
      <c r="M29" s="218"/>
      <c r="N29" s="218"/>
      <c r="R29" s="179"/>
    </row>
    <row r="30" spans="1:18" s="225" customFormat="1" ht="12.75">
      <c r="A30" s="220" t="s">
        <v>224</v>
      </c>
      <c r="B30" s="221" t="s">
        <v>42</v>
      </c>
      <c r="C30" s="221">
        <v>667</v>
      </c>
      <c r="D30" s="221">
        <v>667</v>
      </c>
      <c r="E30" s="221" t="s">
        <v>42</v>
      </c>
      <c r="F30" s="221">
        <v>630</v>
      </c>
      <c r="G30" s="221">
        <v>41265</v>
      </c>
      <c r="H30" s="222" t="s">
        <v>42</v>
      </c>
      <c r="I30" s="222">
        <v>10000</v>
      </c>
      <c r="J30" s="222">
        <v>24</v>
      </c>
      <c r="K30" s="221">
        <v>7296</v>
      </c>
      <c r="L30" s="224"/>
      <c r="M30" s="224"/>
      <c r="N30" s="224"/>
      <c r="R30" s="257"/>
    </row>
    <row r="31" spans="1:18" ht="12.75">
      <c r="A31" s="6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218"/>
      <c r="M31" s="218"/>
      <c r="N31" s="218"/>
      <c r="R31" s="179"/>
    </row>
    <row r="32" spans="1:18" ht="13.5" thickBot="1">
      <c r="A32" s="227" t="s">
        <v>225</v>
      </c>
      <c r="B32" s="187" t="s">
        <v>42</v>
      </c>
      <c r="C32" s="187">
        <v>9033</v>
      </c>
      <c r="D32" s="187">
        <v>9033</v>
      </c>
      <c r="E32" s="187" t="s">
        <v>42</v>
      </c>
      <c r="F32" s="187">
        <v>8522</v>
      </c>
      <c r="G32" s="187">
        <v>60280</v>
      </c>
      <c r="H32" s="187" t="s">
        <v>42</v>
      </c>
      <c r="I32" s="187">
        <v>8514</v>
      </c>
      <c r="J32" s="187">
        <v>27</v>
      </c>
      <c r="K32" s="187">
        <v>74204</v>
      </c>
      <c r="L32" s="218"/>
      <c r="M32" s="218"/>
      <c r="N32" s="218"/>
      <c r="R32" s="179"/>
    </row>
    <row r="33" spans="1:18" ht="12.75">
      <c r="A33" s="228"/>
      <c r="D33" s="229"/>
      <c r="E33" s="229"/>
      <c r="R33" s="179"/>
    </row>
    <row r="34" ht="12.75">
      <c r="R34" s="179"/>
    </row>
    <row r="35" spans="5:18" ht="12.75">
      <c r="E35" s="230"/>
      <c r="R35" s="179"/>
    </row>
  </sheetData>
  <mergeCells count="7">
    <mergeCell ref="E7:F7"/>
    <mergeCell ref="H7:I7"/>
    <mergeCell ref="G5:G8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P91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13" customWidth="1"/>
    <col min="11" max="11" width="11.421875" style="13" customWidth="1"/>
    <col min="12" max="12" width="22.28125" style="13" customWidth="1"/>
    <col min="13" max="23" width="11.421875" style="13" customWidth="1"/>
    <col min="24" max="24" width="32.57421875" style="13" customWidth="1"/>
    <col min="25" max="30" width="16.8515625" style="13" customWidth="1"/>
    <col min="31" max="16384" width="11.421875" style="13" customWidth="1"/>
  </cols>
  <sheetData>
    <row r="1" spans="1:10" s="2" customFormat="1" ht="18">
      <c r="A1" s="299" t="s">
        <v>306</v>
      </c>
      <c r="B1" s="299"/>
      <c r="C1" s="299"/>
      <c r="D1" s="299"/>
      <c r="E1" s="299"/>
      <c r="F1" s="299"/>
      <c r="G1" s="299"/>
      <c r="H1" s="299"/>
      <c r="I1" s="299"/>
      <c r="J1" s="299"/>
    </row>
    <row r="3" spans="1:10" s="3" customFormat="1" ht="15">
      <c r="A3" s="303" t="s">
        <v>51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s="3" customFormat="1" ht="15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100"/>
      <c r="B5" s="7" t="s">
        <v>1</v>
      </c>
      <c r="C5" s="8"/>
      <c r="D5" s="9" t="s">
        <v>2</v>
      </c>
      <c r="E5" s="9" t="s">
        <v>3</v>
      </c>
      <c r="F5" s="10"/>
      <c r="G5" s="11" t="s">
        <v>4</v>
      </c>
      <c r="H5" s="10"/>
      <c r="I5" s="12" t="s">
        <v>5</v>
      </c>
      <c r="J5" s="101"/>
    </row>
    <row r="6" spans="1:10" ht="12.75">
      <c r="A6" s="102" t="s">
        <v>6</v>
      </c>
      <c r="B6" s="15" t="s">
        <v>7</v>
      </c>
      <c r="C6" s="16"/>
      <c r="D6" s="9" t="s">
        <v>8</v>
      </c>
      <c r="E6" s="9" t="s">
        <v>9</v>
      </c>
      <c r="F6" s="11" t="s">
        <v>10</v>
      </c>
      <c r="G6" s="11" t="s">
        <v>11</v>
      </c>
      <c r="H6" s="11" t="s">
        <v>12</v>
      </c>
      <c r="I6" s="17" t="s">
        <v>13</v>
      </c>
      <c r="J6" s="16"/>
    </row>
    <row r="7" spans="1:10" ht="12.75">
      <c r="A7" s="100"/>
      <c r="B7" s="9" t="s">
        <v>14</v>
      </c>
      <c r="C7" s="9" t="s">
        <v>15</v>
      </c>
      <c r="D7" s="11"/>
      <c r="E7" s="9" t="s">
        <v>16</v>
      </c>
      <c r="F7" s="9" t="s">
        <v>17</v>
      </c>
      <c r="G7" s="11" t="s">
        <v>18</v>
      </c>
      <c r="H7" s="11" t="s">
        <v>19</v>
      </c>
      <c r="I7" s="11" t="s">
        <v>20</v>
      </c>
      <c r="J7" s="11" t="s">
        <v>21</v>
      </c>
    </row>
    <row r="8" spans="1:10" ht="13.5" thickBot="1">
      <c r="A8" s="6"/>
      <c r="B8" s="11" t="s">
        <v>22</v>
      </c>
      <c r="C8" s="11" t="s">
        <v>22</v>
      </c>
      <c r="D8" s="11" t="s">
        <v>23</v>
      </c>
      <c r="E8" s="9" t="s">
        <v>24</v>
      </c>
      <c r="F8" s="10"/>
      <c r="G8" s="11" t="s">
        <v>25</v>
      </c>
      <c r="H8" s="10"/>
      <c r="I8" s="10"/>
      <c r="J8" s="10"/>
    </row>
    <row r="9" spans="1:10" ht="12.75">
      <c r="A9" s="18">
        <v>1985</v>
      </c>
      <c r="B9" s="19">
        <v>11.5</v>
      </c>
      <c r="C9" s="19">
        <v>11.5</v>
      </c>
      <c r="D9" s="19">
        <v>19.8</v>
      </c>
      <c r="E9" s="71">
        <v>350</v>
      </c>
      <c r="F9" s="19">
        <v>402.4</v>
      </c>
      <c r="G9" s="21">
        <v>25.585085283617612</v>
      </c>
      <c r="H9" s="20">
        <v>103584.43619054487</v>
      </c>
      <c r="I9" s="71">
        <v>2</v>
      </c>
      <c r="J9" s="71">
        <v>1012</v>
      </c>
    </row>
    <row r="10" spans="1:10" ht="12.75">
      <c r="A10" s="22">
        <v>1986</v>
      </c>
      <c r="B10" s="23">
        <v>11.2</v>
      </c>
      <c r="C10" s="23">
        <v>11.2</v>
      </c>
      <c r="D10" s="23">
        <v>19.1</v>
      </c>
      <c r="E10" s="33">
        <v>422</v>
      </c>
      <c r="F10" s="23">
        <v>470.6</v>
      </c>
      <c r="G10" s="25">
        <v>20.59067469618838</v>
      </c>
      <c r="H10" s="24">
        <v>95993.6533121777</v>
      </c>
      <c r="I10" s="33">
        <v>2541</v>
      </c>
      <c r="J10" s="33">
        <v>4553</v>
      </c>
    </row>
    <row r="11" spans="1:10" ht="12" customHeight="1">
      <c r="A11" s="22">
        <v>1987</v>
      </c>
      <c r="B11" s="23">
        <v>10.6</v>
      </c>
      <c r="C11" s="23">
        <v>10.6</v>
      </c>
      <c r="D11" s="23">
        <v>28.2</v>
      </c>
      <c r="E11" s="33">
        <v>424</v>
      </c>
      <c r="F11" s="23">
        <v>449.2</v>
      </c>
      <c r="G11" s="25">
        <v>28.085295637854145</v>
      </c>
      <c r="H11" s="24">
        <v>121434.4956907432</v>
      </c>
      <c r="I11" s="33">
        <v>78</v>
      </c>
      <c r="J11" s="33">
        <v>2983</v>
      </c>
    </row>
    <row r="12" spans="1:10" ht="12.75">
      <c r="A12" s="22">
        <v>1988</v>
      </c>
      <c r="B12" s="23">
        <v>9.8</v>
      </c>
      <c r="C12" s="23">
        <v>9.8</v>
      </c>
      <c r="D12" s="23">
        <v>28.2</v>
      </c>
      <c r="E12" s="33">
        <v>405</v>
      </c>
      <c r="F12" s="23">
        <v>395</v>
      </c>
      <c r="G12" s="25">
        <v>27.91701224862669</v>
      </c>
      <c r="H12" s="24">
        <v>110273.70091233637</v>
      </c>
      <c r="I12" s="33">
        <v>101</v>
      </c>
      <c r="J12" s="33">
        <v>4593</v>
      </c>
    </row>
    <row r="13" spans="1:10" ht="12.75">
      <c r="A13" s="22">
        <v>1989</v>
      </c>
      <c r="B13" s="23">
        <v>9.4</v>
      </c>
      <c r="C13" s="23">
        <v>9.4</v>
      </c>
      <c r="D13" s="23">
        <v>27.5</v>
      </c>
      <c r="E13" s="33">
        <v>424</v>
      </c>
      <c r="F13" s="23">
        <v>396.5</v>
      </c>
      <c r="G13" s="25">
        <v>35.59193682160759</v>
      </c>
      <c r="H13" s="24">
        <v>141122.02949767408</v>
      </c>
      <c r="I13" s="33">
        <v>20</v>
      </c>
      <c r="J13" s="33">
        <v>945</v>
      </c>
    </row>
    <row r="14" spans="1:10" ht="12.75">
      <c r="A14" s="22">
        <v>1990</v>
      </c>
      <c r="B14" s="23">
        <v>9.3</v>
      </c>
      <c r="C14" s="23">
        <v>9.3</v>
      </c>
      <c r="D14" s="23">
        <v>27.2</v>
      </c>
      <c r="E14" s="33">
        <v>447.4296774193548</v>
      </c>
      <c r="F14" s="23">
        <v>416.3</v>
      </c>
      <c r="G14" s="25">
        <v>41.31958217638503</v>
      </c>
      <c r="H14" s="24">
        <v>172013.42060029088</v>
      </c>
      <c r="I14" s="33">
        <v>36</v>
      </c>
      <c r="J14" s="33">
        <v>6114</v>
      </c>
    </row>
    <row r="15" spans="1:10" ht="12.75">
      <c r="A15" s="22">
        <v>1991</v>
      </c>
      <c r="B15" s="23">
        <v>9.1</v>
      </c>
      <c r="C15" s="23">
        <v>9.1</v>
      </c>
      <c r="D15" s="23">
        <v>23.9</v>
      </c>
      <c r="E15" s="33">
        <v>410.2197802197802</v>
      </c>
      <c r="F15" s="23">
        <v>373.3</v>
      </c>
      <c r="G15" s="25">
        <v>41.541956655007034</v>
      </c>
      <c r="H15" s="24">
        <v>155076.12419314127</v>
      </c>
      <c r="I15" s="33">
        <v>104</v>
      </c>
      <c r="J15" s="33">
        <v>1179</v>
      </c>
    </row>
    <row r="16" spans="1:10" ht="12.75">
      <c r="A16" s="22">
        <v>1992</v>
      </c>
      <c r="B16" s="23">
        <v>8.8</v>
      </c>
      <c r="C16" s="23">
        <v>8.8</v>
      </c>
      <c r="D16" s="23">
        <v>25.9</v>
      </c>
      <c r="E16" s="33">
        <v>418</v>
      </c>
      <c r="F16" s="23">
        <v>368.1</v>
      </c>
      <c r="G16" s="25">
        <v>46.12767901145529</v>
      </c>
      <c r="H16" s="24">
        <v>169795.98644116693</v>
      </c>
      <c r="I16" s="33">
        <v>227</v>
      </c>
      <c r="J16" s="33">
        <v>880</v>
      </c>
    </row>
    <row r="17" spans="1:10" ht="12.75">
      <c r="A17" s="22">
        <v>1993</v>
      </c>
      <c r="B17" s="23">
        <v>8.6</v>
      </c>
      <c r="C17" s="23">
        <v>8.6</v>
      </c>
      <c r="D17" s="23">
        <v>17.2</v>
      </c>
      <c r="E17" s="33">
        <v>403</v>
      </c>
      <c r="F17" s="23">
        <v>348.6</v>
      </c>
      <c r="G17" s="25">
        <v>31.438943180315654</v>
      </c>
      <c r="H17" s="24">
        <v>109596.15592658038</v>
      </c>
      <c r="I17" s="33">
        <v>78796</v>
      </c>
      <c r="J17" s="33">
        <v>9036</v>
      </c>
    </row>
    <row r="18" spans="1:10" ht="12.75">
      <c r="A18" s="26">
        <v>1994</v>
      </c>
      <c r="B18" s="27">
        <v>8.6</v>
      </c>
      <c r="C18" s="27">
        <v>8.6</v>
      </c>
      <c r="D18" s="27">
        <v>16.2</v>
      </c>
      <c r="E18" s="32">
        <v>394</v>
      </c>
      <c r="F18" s="27">
        <v>338</v>
      </c>
      <c r="G18" s="29">
        <v>27.520344259733392</v>
      </c>
      <c r="H18" s="28">
        <v>93018.76359789885</v>
      </c>
      <c r="I18" s="32">
        <v>183294</v>
      </c>
      <c r="J18" s="33">
        <v>76743</v>
      </c>
    </row>
    <row r="19" spans="1:10" ht="12.75">
      <c r="A19" s="26">
        <v>1995</v>
      </c>
      <c r="B19" s="30">
        <v>8.6</v>
      </c>
      <c r="C19" s="30">
        <v>8.6</v>
      </c>
      <c r="D19" s="27">
        <v>6.6</v>
      </c>
      <c r="E19" s="28">
        <v>438</v>
      </c>
      <c r="F19" s="30">
        <v>376.7</v>
      </c>
      <c r="G19" s="31">
        <v>28.277619511256958</v>
      </c>
      <c r="H19" s="32">
        <v>106521.79269890493</v>
      </c>
      <c r="I19" s="28">
        <v>227481</v>
      </c>
      <c r="J19" s="24">
        <v>139898</v>
      </c>
    </row>
    <row r="20" spans="1:10" ht="12.75">
      <c r="A20" s="26">
        <v>1996</v>
      </c>
      <c r="B20" s="30">
        <v>8.4</v>
      </c>
      <c r="C20" s="30">
        <v>8.4</v>
      </c>
      <c r="D20" s="27">
        <v>7</v>
      </c>
      <c r="E20" s="28">
        <v>399</v>
      </c>
      <c r="F20" s="30">
        <v>335.6</v>
      </c>
      <c r="G20" s="31">
        <v>28.4278725373529</v>
      </c>
      <c r="H20" s="32">
        <v>95403.94023535633</v>
      </c>
      <c r="I20" s="32">
        <v>243298</v>
      </c>
      <c r="J20" s="33">
        <v>154342</v>
      </c>
    </row>
    <row r="21" spans="1:10" ht="12.75">
      <c r="A21" s="26">
        <v>1997</v>
      </c>
      <c r="B21" s="30">
        <v>8.5</v>
      </c>
      <c r="C21" s="30">
        <v>8.5</v>
      </c>
      <c r="D21" s="30">
        <v>6.6</v>
      </c>
      <c r="E21" s="32">
        <v>480</v>
      </c>
      <c r="F21" s="30">
        <v>406.4</v>
      </c>
      <c r="G21" s="31">
        <v>28.782469678939336</v>
      </c>
      <c r="H21" s="32">
        <v>116971.95677520944</v>
      </c>
      <c r="I21" s="32">
        <v>178480</v>
      </c>
      <c r="J21" s="33">
        <v>139560</v>
      </c>
    </row>
    <row r="22" spans="1:10" ht="12.75">
      <c r="A22" s="26">
        <v>1998</v>
      </c>
      <c r="B22" s="30">
        <v>8.7</v>
      </c>
      <c r="C22" s="30">
        <v>8.6</v>
      </c>
      <c r="D22" s="30">
        <v>29.2</v>
      </c>
      <c r="E22" s="32">
        <v>512</v>
      </c>
      <c r="F22" s="30">
        <v>438.5</v>
      </c>
      <c r="G22" s="31">
        <v>33.09773658841489</v>
      </c>
      <c r="H22" s="32">
        <v>145133.5749401993</v>
      </c>
      <c r="I22" s="32">
        <v>126583</v>
      </c>
      <c r="J22" s="33">
        <v>108072</v>
      </c>
    </row>
    <row r="23" spans="1:10" ht="12.75">
      <c r="A23" s="26">
        <v>1999</v>
      </c>
      <c r="B23" s="30">
        <v>8.9</v>
      </c>
      <c r="C23" s="30">
        <v>8.8</v>
      </c>
      <c r="D23" s="30">
        <v>10.8</v>
      </c>
      <c r="E23" s="32">
        <f>F23/C23*10</f>
        <v>414.6590909090909</v>
      </c>
      <c r="F23" s="30">
        <v>364.9</v>
      </c>
      <c r="G23" s="31">
        <v>39.07179690598969</v>
      </c>
      <c r="H23" s="32">
        <f>F23*G23*10</f>
        <v>142572.98690995638</v>
      </c>
      <c r="I23" s="32">
        <v>195947</v>
      </c>
      <c r="J23" s="33">
        <v>149249</v>
      </c>
    </row>
    <row r="24" spans="1:10" ht="12.75">
      <c r="A24" s="26">
        <v>2000</v>
      </c>
      <c r="B24" s="30">
        <v>8.9</v>
      </c>
      <c r="C24" s="30">
        <v>8.8</v>
      </c>
      <c r="D24" s="30">
        <v>11.7</v>
      </c>
      <c r="E24" s="32">
        <v>449</v>
      </c>
      <c r="F24" s="30">
        <v>397</v>
      </c>
      <c r="G24" s="31">
        <v>22.96467250850432</v>
      </c>
      <c r="H24" s="32">
        <f>F24*G24*10</f>
        <v>91169.74985876215</v>
      </c>
      <c r="I24" s="32">
        <v>168586.773</v>
      </c>
      <c r="J24" s="33">
        <v>132965.61</v>
      </c>
    </row>
    <row r="25" spans="1:10" ht="12.75">
      <c r="A25" s="26">
        <v>2001</v>
      </c>
      <c r="B25" s="30">
        <v>9.199</v>
      </c>
      <c r="C25" s="30">
        <v>9.19</v>
      </c>
      <c r="D25" s="30">
        <v>5.847</v>
      </c>
      <c r="E25" s="32">
        <v>459.03</v>
      </c>
      <c r="F25" s="30">
        <v>421.931</v>
      </c>
      <c r="G25" s="31">
        <v>23.67</v>
      </c>
      <c r="H25" s="32">
        <f>F25*G25*10</f>
        <v>99871.0677</v>
      </c>
      <c r="I25" s="32">
        <v>90574</v>
      </c>
      <c r="J25" s="33">
        <v>64063</v>
      </c>
    </row>
    <row r="26" spans="1:10" ht="12.75">
      <c r="A26" s="26">
        <v>2002</v>
      </c>
      <c r="B26" s="30">
        <v>9.179</v>
      </c>
      <c r="C26" s="30">
        <v>9.17</v>
      </c>
      <c r="D26" s="30">
        <v>5.849</v>
      </c>
      <c r="E26" s="32">
        <v>445.64</v>
      </c>
      <c r="F26" s="30">
        <v>408.733</v>
      </c>
      <c r="G26" s="31">
        <v>27.38</v>
      </c>
      <c r="H26" s="32">
        <f>F26*G26*10</f>
        <v>111911.09539999999</v>
      </c>
      <c r="I26" s="32">
        <v>75377.583</v>
      </c>
      <c r="J26" s="33">
        <v>45038.258</v>
      </c>
    </row>
    <row r="27" spans="1:10" ht="13.5" thickBot="1">
      <c r="A27" s="34" t="s">
        <v>287</v>
      </c>
      <c r="B27" s="35"/>
      <c r="C27" s="35"/>
      <c r="D27" s="35"/>
      <c r="E27" s="35"/>
      <c r="F27" s="35">
        <v>405.2</v>
      </c>
      <c r="G27" s="36">
        <v>29.99</v>
      </c>
      <c r="H27" s="37">
        <f>F27*G27*10</f>
        <v>121519.47999999998</v>
      </c>
      <c r="I27" s="37"/>
      <c r="J27" s="38"/>
    </row>
    <row r="28" ht="12.75">
      <c r="A28" s="13" t="s">
        <v>26</v>
      </c>
    </row>
    <row r="91" spans="15:16" ht="12.75">
      <c r="O91" s="83"/>
      <c r="P91" s="83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024">
    <pageSetUpPr fitToPage="1"/>
  </sheetPr>
  <dimension ref="A1:S31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100" customWidth="1"/>
    <col min="2" max="16384" width="11.421875" style="100" customWidth="1"/>
  </cols>
  <sheetData>
    <row r="1" spans="1:11" s="164" customFormat="1" ht="18">
      <c r="A1" s="290" t="s">
        <v>306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3" spans="1:11" s="166" customFormat="1" ht="15">
      <c r="A3" s="209" t="s">
        <v>303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s="166" customFormat="1" ht="15">
      <c r="A4" s="209"/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ht="12.75">
      <c r="A5" s="282"/>
      <c r="B5" s="296" t="s">
        <v>163</v>
      </c>
      <c r="C5" s="310"/>
      <c r="D5" s="310"/>
      <c r="E5" s="310"/>
      <c r="F5" s="310"/>
      <c r="G5" s="307" t="s">
        <v>164</v>
      </c>
      <c r="H5" s="284"/>
      <c r="I5" s="163" t="s">
        <v>3</v>
      </c>
      <c r="J5" s="285"/>
      <c r="K5" s="41"/>
    </row>
    <row r="6" spans="1:11" ht="12.75">
      <c r="A6" s="40" t="s">
        <v>165</v>
      </c>
      <c r="B6" s="294" t="s">
        <v>40</v>
      </c>
      <c r="C6" s="311"/>
      <c r="D6" s="311"/>
      <c r="E6" s="311"/>
      <c r="F6" s="295"/>
      <c r="G6" s="308"/>
      <c r="H6" s="296" t="s">
        <v>166</v>
      </c>
      <c r="I6" s="297"/>
      <c r="J6" s="41" t="s">
        <v>2</v>
      </c>
      <c r="K6" s="9" t="s">
        <v>10</v>
      </c>
    </row>
    <row r="7" spans="1:11" ht="12.75">
      <c r="A7" s="40" t="s">
        <v>167</v>
      </c>
      <c r="B7" s="211"/>
      <c r="C7" s="163" t="s">
        <v>14</v>
      </c>
      <c r="D7" s="212"/>
      <c r="E7" s="291" t="s">
        <v>15</v>
      </c>
      <c r="F7" s="293"/>
      <c r="G7" s="308"/>
      <c r="H7" s="294" t="s">
        <v>168</v>
      </c>
      <c r="I7" s="295"/>
      <c r="J7" s="9" t="s">
        <v>8</v>
      </c>
      <c r="K7" s="9" t="s">
        <v>13</v>
      </c>
    </row>
    <row r="8" spans="1:17" ht="13.5" thickBot="1">
      <c r="A8" s="213"/>
      <c r="B8" s="214" t="s">
        <v>97</v>
      </c>
      <c r="C8" s="214" t="s">
        <v>98</v>
      </c>
      <c r="D8" s="214" t="s">
        <v>14</v>
      </c>
      <c r="E8" s="214" t="s">
        <v>97</v>
      </c>
      <c r="F8" s="214" t="s">
        <v>98</v>
      </c>
      <c r="G8" s="309"/>
      <c r="H8" s="214" t="s">
        <v>97</v>
      </c>
      <c r="I8" s="214" t="s">
        <v>98</v>
      </c>
      <c r="J8" s="171" t="s">
        <v>143</v>
      </c>
      <c r="K8" s="171"/>
      <c r="P8" s="215"/>
      <c r="Q8" s="215"/>
    </row>
    <row r="9" spans="1:18" ht="12.75">
      <c r="A9" s="220" t="s">
        <v>189</v>
      </c>
      <c r="B9" s="222" t="s">
        <v>42</v>
      </c>
      <c r="C9" s="222">
        <v>1</v>
      </c>
      <c r="D9" s="222">
        <v>1</v>
      </c>
      <c r="E9" s="222" t="s">
        <v>42</v>
      </c>
      <c r="F9" s="222">
        <v>1</v>
      </c>
      <c r="G9" s="222">
        <v>25</v>
      </c>
      <c r="H9" s="222" t="s">
        <v>42</v>
      </c>
      <c r="I9" s="222" t="s">
        <v>42</v>
      </c>
      <c r="J9" s="222">
        <v>15</v>
      </c>
      <c r="K9" s="222" t="s">
        <v>42</v>
      </c>
      <c r="L9" s="218"/>
      <c r="M9" s="218"/>
      <c r="N9" s="218"/>
      <c r="R9" s="179"/>
    </row>
    <row r="10" spans="1:18" ht="12.75">
      <c r="A10" s="6"/>
      <c r="B10" s="174"/>
      <c r="C10" s="174"/>
      <c r="D10" s="174"/>
      <c r="E10" s="174"/>
      <c r="F10" s="174"/>
      <c r="G10" s="174"/>
      <c r="H10" s="219"/>
      <c r="I10" s="219"/>
      <c r="J10" s="219"/>
      <c r="K10" s="174"/>
      <c r="L10" s="218"/>
      <c r="M10" s="218"/>
      <c r="N10" s="218"/>
      <c r="R10" s="179"/>
    </row>
    <row r="11" spans="1:18" ht="12.75">
      <c r="A11" s="6" t="s">
        <v>204</v>
      </c>
      <c r="B11" s="219" t="s">
        <v>42</v>
      </c>
      <c r="C11" s="219" t="s">
        <v>42</v>
      </c>
      <c r="D11" s="219" t="s">
        <v>42</v>
      </c>
      <c r="E11" s="219" t="s">
        <v>42</v>
      </c>
      <c r="F11" s="219" t="s">
        <v>42</v>
      </c>
      <c r="G11" s="219">
        <v>2</v>
      </c>
      <c r="H11" s="219" t="s">
        <v>42</v>
      </c>
      <c r="I11" s="219" t="s">
        <v>42</v>
      </c>
      <c r="J11" s="219" t="s">
        <v>42</v>
      </c>
      <c r="K11" s="219" t="s">
        <v>42</v>
      </c>
      <c r="L11" s="218"/>
      <c r="M11" s="218"/>
      <c r="N11" s="218"/>
      <c r="R11" s="179"/>
    </row>
    <row r="12" spans="1:18" s="225" customFormat="1" ht="12.75">
      <c r="A12" s="220" t="s">
        <v>205</v>
      </c>
      <c r="B12" s="221" t="s">
        <v>42</v>
      </c>
      <c r="C12" s="221" t="s">
        <v>42</v>
      </c>
      <c r="D12" s="221" t="s">
        <v>42</v>
      </c>
      <c r="E12" s="221" t="s">
        <v>42</v>
      </c>
      <c r="F12" s="221" t="s">
        <v>42</v>
      </c>
      <c r="G12" s="221">
        <v>2</v>
      </c>
      <c r="H12" s="222" t="s">
        <v>42</v>
      </c>
      <c r="I12" s="222" t="s">
        <v>42</v>
      </c>
      <c r="J12" s="222" t="s">
        <v>42</v>
      </c>
      <c r="K12" s="221" t="s">
        <v>42</v>
      </c>
      <c r="L12" s="224"/>
      <c r="M12" s="224"/>
      <c r="N12" s="224"/>
      <c r="R12" s="257"/>
    </row>
    <row r="13" spans="1:18" ht="12.75">
      <c r="A13" s="6"/>
      <c r="B13" s="174"/>
      <c r="C13" s="174"/>
      <c r="D13" s="174"/>
      <c r="E13" s="174"/>
      <c r="F13" s="174"/>
      <c r="G13" s="174"/>
      <c r="H13" s="219"/>
      <c r="I13" s="219"/>
      <c r="J13" s="219"/>
      <c r="K13" s="174"/>
      <c r="L13" s="218"/>
      <c r="M13" s="218"/>
      <c r="N13" s="218"/>
      <c r="R13" s="179"/>
    </row>
    <row r="14" spans="1:18" ht="12.75">
      <c r="A14" s="6" t="s">
        <v>206</v>
      </c>
      <c r="B14" s="219" t="s">
        <v>42</v>
      </c>
      <c r="C14" s="219">
        <v>4</v>
      </c>
      <c r="D14" s="219">
        <v>4</v>
      </c>
      <c r="E14" s="219" t="s">
        <v>42</v>
      </c>
      <c r="F14" s="219">
        <v>4</v>
      </c>
      <c r="G14" s="219">
        <v>250</v>
      </c>
      <c r="H14" s="219" t="s">
        <v>42</v>
      </c>
      <c r="I14" s="219">
        <v>6000</v>
      </c>
      <c r="J14" s="219">
        <v>10</v>
      </c>
      <c r="K14" s="219">
        <v>27</v>
      </c>
      <c r="L14" s="218"/>
      <c r="M14" s="218"/>
      <c r="N14" s="218"/>
      <c r="R14" s="179"/>
    </row>
    <row r="15" spans="1:18" ht="12.75">
      <c r="A15" s="6" t="s">
        <v>207</v>
      </c>
      <c r="B15" s="219" t="s">
        <v>42</v>
      </c>
      <c r="C15" s="219" t="s">
        <v>42</v>
      </c>
      <c r="D15" s="219" t="s">
        <v>42</v>
      </c>
      <c r="E15" s="219" t="s">
        <v>42</v>
      </c>
      <c r="F15" s="219" t="s">
        <v>42</v>
      </c>
      <c r="G15" s="219" t="s">
        <v>42</v>
      </c>
      <c r="H15" s="219" t="s">
        <v>42</v>
      </c>
      <c r="I15" s="219" t="s">
        <v>42</v>
      </c>
      <c r="J15" s="219">
        <v>5</v>
      </c>
      <c r="K15" s="219" t="s">
        <v>42</v>
      </c>
      <c r="L15" s="218"/>
      <c r="M15" s="218"/>
      <c r="N15" s="218"/>
      <c r="R15" s="179"/>
    </row>
    <row r="16" spans="1:18" ht="12.75">
      <c r="A16" s="6" t="s">
        <v>208</v>
      </c>
      <c r="B16" s="219" t="s">
        <v>42</v>
      </c>
      <c r="C16" s="219" t="s">
        <v>42</v>
      </c>
      <c r="D16" s="219" t="s">
        <v>42</v>
      </c>
      <c r="E16" s="219" t="s">
        <v>42</v>
      </c>
      <c r="F16" s="219" t="s">
        <v>42</v>
      </c>
      <c r="G16" s="219">
        <v>542</v>
      </c>
      <c r="H16" s="219" t="s">
        <v>42</v>
      </c>
      <c r="I16" s="219" t="s">
        <v>42</v>
      </c>
      <c r="J16" s="219">
        <v>5</v>
      </c>
      <c r="K16" s="219">
        <v>3</v>
      </c>
      <c r="L16" s="218"/>
      <c r="M16" s="218"/>
      <c r="N16" s="218"/>
      <c r="R16" s="179"/>
    </row>
    <row r="17" spans="1:18" s="225" customFormat="1" ht="12.75">
      <c r="A17" s="220" t="s">
        <v>209</v>
      </c>
      <c r="B17" s="221" t="s">
        <v>42</v>
      </c>
      <c r="C17" s="221">
        <v>4</v>
      </c>
      <c r="D17" s="221">
        <v>4</v>
      </c>
      <c r="E17" s="221" t="s">
        <v>42</v>
      </c>
      <c r="F17" s="221">
        <v>4</v>
      </c>
      <c r="G17" s="221">
        <v>792</v>
      </c>
      <c r="H17" s="222" t="s">
        <v>42</v>
      </c>
      <c r="I17" s="222">
        <v>6000</v>
      </c>
      <c r="J17" s="222">
        <v>7</v>
      </c>
      <c r="K17" s="221">
        <v>30</v>
      </c>
      <c r="L17" s="224"/>
      <c r="M17" s="224"/>
      <c r="N17" s="224"/>
      <c r="R17" s="257"/>
    </row>
    <row r="18" spans="1:18" ht="12.75">
      <c r="A18" s="6"/>
      <c r="B18" s="174"/>
      <c r="C18" s="174"/>
      <c r="D18" s="174"/>
      <c r="E18" s="174"/>
      <c r="F18" s="174"/>
      <c r="G18" s="174"/>
      <c r="H18" s="219"/>
      <c r="I18" s="219"/>
      <c r="J18" s="219"/>
      <c r="K18" s="174"/>
      <c r="L18" s="218"/>
      <c r="M18" s="218"/>
      <c r="N18" s="218"/>
      <c r="R18" s="179"/>
    </row>
    <row r="19" spans="1:18" s="225" customFormat="1" ht="12.75">
      <c r="A19" s="220" t="s">
        <v>210</v>
      </c>
      <c r="B19" s="222" t="s">
        <v>42</v>
      </c>
      <c r="C19" s="222" t="s">
        <v>42</v>
      </c>
      <c r="D19" s="222" t="s">
        <v>42</v>
      </c>
      <c r="E19" s="222" t="s">
        <v>42</v>
      </c>
      <c r="F19" s="222" t="s">
        <v>42</v>
      </c>
      <c r="G19" s="222">
        <v>30</v>
      </c>
      <c r="H19" s="222" t="s">
        <v>42</v>
      </c>
      <c r="I19" s="222" t="s">
        <v>42</v>
      </c>
      <c r="J19" s="222" t="s">
        <v>42</v>
      </c>
      <c r="K19" s="222" t="s">
        <v>42</v>
      </c>
      <c r="L19" s="224"/>
      <c r="M19" s="224"/>
      <c r="N19" s="224"/>
      <c r="R19" s="257"/>
    </row>
    <row r="20" spans="1:19" ht="12.75">
      <c r="A20" s="6"/>
      <c r="B20" s="174"/>
      <c r="C20" s="174"/>
      <c r="D20" s="174"/>
      <c r="E20" s="174"/>
      <c r="F20" s="174"/>
      <c r="G20" s="174"/>
      <c r="H20" s="219"/>
      <c r="I20" s="219"/>
      <c r="J20" s="219"/>
      <c r="K20" s="174"/>
      <c r="L20" s="218"/>
      <c r="M20" s="218"/>
      <c r="N20" s="218"/>
      <c r="R20" s="179"/>
      <c r="S20" s="215"/>
    </row>
    <row r="21" spans="1:18" ht="12.75">
      <c r="A21" s="6" t="s">
        <v>217</v>
      </c>
      <c r="B21" s="174" t="s">
        <v>42</v>
      </c>
      <c r="C21" s="219" t="s">
        <v>42</v>
      </c>
      <c r="D21" s="219" t="s">
        <v>42</v>
      </c>
      <c r="E21" s="174" t="s">
        <v>42</v>
      </c>
      <c r="F21" s="219" t="s">
        <v>42</v>
      </c>
      <c r="G21" s="219">
        <v>5000</v>
      </c>
      <c r="H21" s="174" t="s">
        <v>42</v>
      </c>
      <c r="I21" s="219" t="s">
        <v>42</v>
      </c>
      <c r="J21" s="184">
        <v>15</v>
      </c>
      <c r="K21" s="219">
        <v>75</v>
      </c>
      <c r="L21" s="218"/>
      <c r="M21" s="218"/>
      <c r="N21" s="218"/>
      <c r="R21" s="179"/>
    </row>
    <row r="22" spans="1:18" s="225" customFormat="1" ht="12.75">
      <c r="A22" s="220" t="s">
        <v>277</v>
      </c>
      <c r="B22" s="221" t="s">
        <v>42</v>
      </c>
      <c r="C22" s="221" t="s">
        <v>42</v>
      </c>
      <c r="D22" s="221" t="s">
        <v>42</v>
      </c>
      <c r="E22" s="221" t="s">
        <v>42</v>
      </c>
      <c r="F22" s="221" t="s">
        <v>42</v>
      </c>
      <c r="G22" s="221">
        <v>5000</v>
      </c>
      <c r="H22" s="222" t="s">
        <v>42</v>
      </c>
      <c r="I22" s="222" t="s">
        <v>42</v>
      </c>
      <c r="J22" s="222">
        <v>15</v>
      </c>
      <c r="K22" s="221">
        <v>75</v>
      </c>
      <c r="L22" s="224"/>
      <c r="M22" s="224"/>
      <c r="N22" s="224"/>
      <c r="R22" s="257"/>
    </row>
    <row r="23" spans="1:18" ht="12.75">
      <c r="A23" s="6"/>
      <c r="B23" s="174"/>
      <c r="C23" s="174"/>
      <c r="D23" s="174"/>
      <c r="E23" s="174"/>
      <c r="F23" s="174"/>
      <c r="G23" s="174"/>
      <c r="H23" s="219"/>
      <c r="I23" s="219"/>
      <c r="J23" s="219"/>
      <c r="K23" s="174"/>
      <c r="L23" s="218"/>
      <c r="M23" s="218"/>
      <c r="N23" s="218"/>
      <c r="R23" s="179"/>
    </row>
    <row r="24" spans="1:18" ht="12.75">
      <c r="A24" s="6" t="s">
        <v>222</v>
      </c>
      <c r="B24" s="219" t="s">
        <v>42</v>
      </c>
      <c r="C24" s="219">
        <v>1850</v>
      </c>
      <c r="D24" s="219">
        <v>1850</v>
      </c>
      <c r="E24" s="219" t="s">
        <v>42</v>
      </c>
      <c r="F24" s="219">
        <v>1850</v>
      </c>
      <c r="G24" s="219" t="s">
        <v>42</v>
      </c>
      <c r="H24" s="219" t="s">
        <v>42</v>
      </c>
      <c r="I24" s="219">
        <v>41358</v>
      </c>
      <c r="J24" s="219" t="s">
        <v>42</v>
      </c>
      <c r="K24" s="219">
        <v>76512</v>
      </c>
      <c r="L24" s="218"/>
      <c r="M24" s="218"/>
      <c r="N24" s="218"/>
      <c r="R24" s="179"/>
    </row>
    <row r="25" spans="1:18" ht="12.75">
      <c r="A25" s="6" t="s">
        <v>223</v>
      </c>
      <c r="B25" s="219" t="s">
        <v>42</v>
      </c>
      <c r="C25" s="219">
        <v>7324</v>
      </c>
      <c r="D25" s="219">
        <v>7324</v>
      </c>
      <c r="E25" s="219" t="s">
        <v>42</v>
      </c>
      <c r="F25" s="219">
        <v>7315</v>
      </c>
      <c r="G25" s="219" t="s">
        <v>42</v>
      </c>
      <c r="H25" s="219" t="s">
        <v>42</v>
      </c>
      <c r="I25" s="219">
        <v>45402</v>
      </c>
      <c r="J25" s="219" t="s">
        <v>42</v>
      </c>
      <c r="K25" s="219">
        <v>332116</v>
      </c>
      <c r="L25" s="218"/>
      <c r="M25" s="218"/>
      <c r="N25" s="218"/>
      <c r="R25" s="179"/>
    </row>
    <row r="26" spans="1:18" s="225" customFormat="1" ht="12.75">
      <c r="A26" s="220" t="s">
        <v>224</v>
      </c>
      <c r="B26" s="221" t="s">
        <v>42</v>
      </c>
      <c r="C26" s="221">
        <v>9174</v>
      </c>
      <c r="D26" s="221">
        <v>9174</v>
      </c>
      <c r="E26" s="221" t="s">
        <v>42</v>
      </c>
      <c r="F26" s="221">
        <v>9165</v>
      </c>
      <c r="G26" s="221" t="s">
        <v>42</v>
      </c>
      <c r="H26" s="222" t="s">
        <v>42</v>
      </c>
      <c r="I26" s="222">
        <v>44586</v>
      </c>
      <c r="J26" s="222" t="s">
        <v>42</v>
      </c>
      <c r="K26" s="221">
        <v>408628</v>
      </c>
      <c r="L26" s="224"/>
      <c r="M26" s="224"/>
      <c r="N26" s="224"/>
      <c r="R26" s="257"/>
    </row>
    <row r="27" spans="1:18" ht="12.75">
      <c r="A27" s="6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218"/>
      <c r="M27" s="218"/>
      <c r="N27" s="218"/>
      <c r="R27" s="179"/>
    </row>
    <row r="28" spans="1:18" ht="13.5" thickBot="1">
      <c r="A28" s="227" t="s">
        <v>225</v>
      </c>
      <c r="B28" s="187" t="s">
        <v>42</v>
      </c>
      <c r="C28" s="187">
        <v>9179</v>
      </c>
      <c r="D28" s="187">
        <v>9179</v>
      </c>
      <c r="E28" s="187" t="s">
        <v>42</v>
      </c>
      <c r="F28" s="187">
        <v>9170</v>
      </c>
      <c r="G28" s="187">
        <v>5849</v>
      </c>
      <c r="H28" s="187" t="s">
        <v>42</v>
      </c>
      <c r="I28" s="187">
        <v>44564</v>
      </c>
      <c r="J28" s="187">
        <v>14</v>
      </c>
      <c r="K28" s="187">
        <v>408733</v>
      </c>
      <c r="L28" s="218"/>
      <c r="M28" s="218"/>
      <c r="N28" s="218"/>
      <c r="R28" s="179"/>
    </row>
    <row r="29" spans="1:18" ht="12.75">
      <c r="A29" s="228"/>
      <c r="D29" s="229"/>
      <c r="E29" s="229"/>
      <c r="R29" s="179"/>
    </row>
    <row r="30" ht="12.75">
      <c r="R30" s="179"/>
    </row>
    <row r="31" ht="12.75">
      <c r="R31" s="179"/>
    </row>
  </sheetData>
  <mergeCells count="7">
    <mergeCell ref="E7:F7"/>
    <mergeCell ref="H7:I7"/>
    <mergeCell ref="G5:G8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 transitionEvaluation="1">
    <pageSetUpPr fitToPage="1"/>
  </sheetPr>
  <dimension ref="A1:G52"/>
  <sheetViews>
    <sheetView showGridLines="0" showZeros="0" zoomScale="75" zoomScaleNormal="75" workbookViewId="0" topLeftCell="A1">
      <selection activeCell="A1" sqref="A1:F1"/>
    </sheetView>
  </sheetViews>
  <sheetFormatPr defaultColWidth="11.00390625" defaultRowHeight="12.75"/>
  <cols>
    <col min="1" max="1" width="35.7109375" style="233" customWidth="1"/>
    <col min="2" max="6" width="15.7109375" style="233" customWidth="1"/>
    <col min="7" max="7" width="17.8515625" style="233" customWidth="1"/>
    <col min="8" max="16384" width="11.00390625" style="233" customWidth="1"/>
  </cols>
  <sheetData>
    <row r="1" spans="1:7" s="232" customFormat="1" ht="18">
      <c r="A1" s="305" t="s">
        <v>306</v>
      </c>
      <c r="B1" s="305"/>
      <c r="C1" s="305"/>
      <c r="D1" s="305"/>
      <c r="E1" s="305"/>
      <c r="F1" s="305"/>
      <c r="G1" s="231"/>
    </row>
    <row r="2" ht="12.75">
      <c r="G2" s="234"/>
    </row>
    <row r="3" spans="1:7" s="236" customFormat="1" ht="15">
      <c r="A3" s="306" t="s">
        <v>282</v>
      </c>
      <c r="B3" s="306"/>
      <c r="C3" s="306"/>
      <c r="D3" s="306"/>
      <c r="E3" s="306"/>
      <c r="F3" s="306"/>
      <c r="G3" s="235"/>
    </row>
    <row r="4" s="236" customFormat="1" ht="14.25">
      <c r="G4" s="235"/>
    </row>
    <row r="5" spans="1:7" ht="12.75">
      <c r="A5" s="237"/>
      <c r="B5" s="238"/>
      <c r="C5" s="238"/>
      <c r="D5" s="238"/>
      <c r="E5" s="238"/>
      <c r="F5" s="239"/>
      <c r="G5" s="234"/>
    </row>
    <row r="6" spans="1:6" ht="12.75">
      <c r="A6" s="240" t="s">
        <v>54</v>
      </c>
      <c r="B6" s="241" t="s">
        <v>226</v>
      </c>
      <c r="C6" s="241" t="s">
        <v>227</v>
      </c>
      <c r="D6" s="241" t="s">
        <v>228</v>
      </c>
      <c r="E6" s="241" t="s">
        <v>229</v>
      </c>
      <c r="F6" s="242" t="s">
        <v>230</v>
      </c>
    </row>
    <row r="7" spans="1:6" ht="13.5" thickBot="1">
      <c r="A7" s="243"/>
      <c r="B7" s="244"/>
      <c r="C7" s="244"/>
      <c r="D7" s="244"/>
      <c r="E7" s="244"/>
      <c r="F7" s="245"/>
    </row>
    <row r="8" spans="1:6" ht="12.75">
      <c r="A8" s="246" t="s">
        <v>231</v>
      </c>
      <c r="B8" s="247">
        <v>56121.124</v>
      </c>
      <c r="C8" s="247">
        <v>17386.101</v>
      </c>
      <c r="D8" s="247">
        <v>13609.265</v>
      </c>
      <c r="E8" s="247">
        <v>8904.667</v>
      </c>
      <c r="F8" s="248">
        <v>67956.802</v>
      </c>
    </row>
    <row r="9" spans="1:6" ht="12.75">
      <c r="A9" s="243"/>
      <c r="B9" s="249"/>
      <c r="C9" s="249"/>
      <c r="D9" s="249"/>
      <c r="E9" s="249"/>
      <c r="F9" s="250"/>
    </row>
    <row r="10" spans="1:6" ht="12.75">
      <c r="A10" s="265" t="s">
        <v>278</v>
      </c>
      <c r="B10" s="249"/>
      <c r="C10" s="249"/>
      <c r="D10" s="249"/>
      <c r="E10" s="249"/>
      <c r="F10" s="250"/>
    </row>
    <row r="11" spans="1:6" ht="12.75">
      <c r="A11" s="265" t="s">
        <v>56</v>
      </c>
      <c r="B11" s="266">
        <f>SUM(B12:B25)</f>
        <v>8945.543</v>
      </c>
      <c r="C11" s="266">
        <f>SUM(C12:C25)</f>
        <v>3063.6510000000003</v>
      </c>
      <c r="D11" s="266">
        <f>SUM(D12:D25)</f>
        <v>4121</v>
      </c>
      <c r="E11" s="266">
        <f>SUM(E12:E25)</f>
        <v>1118.874</v>
      </c>
      <c r="F11" s="267">
        <f>SUM(F12:F25)</f>
        <v>446.2</v>
      </c>
    </row>
    <row r="12" spans="1:6" ht="12.75">
      <c r="A12" s="243" t="s">
        <v>232</v>
      </c>
      <c r="B12" s="254">
        <v>1600</v>
      </c>
      <c r="C12" s="254">
        <v>590</v>
      </c>
      <c r="D12" s="254">
        <v>16.6</v>
      </c>
      <c r="E12" s="254">
        <v>424.457</v>
      </c>
      <c r="F12" s="250" t="s">
        <v>42</v>
      </c>
    </row>
    <row r="13" spans="1:6" ht="12.75">
      <c r="A13" s="243" t="s">
        <v>58</v>
      </c>
      <c r="B13" s="254">
        <v>480.844</v>
      </c>
      <c r="C13" s="254">
        <v>103.844</v>
      </c>
      <c r="D13" s="254">
        <v>6.698</v>
      </c>
      <c r="E13" s="254">
        <v>43.418</v>
      </c>
      <c r="F13" s="250" t="s">
        <v>42</v>
      </c>
    </row>
    <row r="14" spans="1:6" ht="12.75">
      <c r="A14" s="243" t="s">
        <v>233</v>
      </c>
      <c r="B14" s="254">
        <v>359.8</v>
      </c>
      <c r="C14" s="254">
        <v>172.7</v>
      </c>
      <c r="D14" s="249" t="s">
        <v>42</v>
      </c>
      <c r="E14" s="254">
        <v>1.515</v>
      </c>
      <c r="F14" s="250" t="s">
        <v>42</v>
      </c>
    </row>
    <row r="15" spans="1:6" ht="12.75">
      <c r="A15" s="243" t="s">
        <v>234</v>
      </c>
      <c r="B15" s="254">
        <v>20</v>
      </c>
      <c r="C15" s="254">
        <v>4</v>
      </c>
      <c r="D15" s="249" t="s">
        <v>42</v>
      </c>
      <c r="E15" s="254">
        <v>0.6</v>
      </c>
      <c r="F15" s="250" t="s">
        <v>42</v>
      </c>
    </row>
    <row r="16" spans="1:6" ht="12.75">
      <c r="A16" s="243" t="s">
        <v>235</v>
      </c>
      <c r="B16" s="254">
        <v>652.5</v>
      </c>
      <c r="C16" s="254">
        <v>603.2</v>
      </c>
      <c r="D16" s="254">
        <v>1247.4</v>
      </c>
      <c r="E16" s="254">
        <v>186.5</v>
      </c>
      <c r="F16" s="255">
        <v>412.2</v>
      </c>
    </row>
    <row r="17" spans="1:6" ht="12.75">
      <c r="A17" s="243" t="s">
        <v>61</v>
      </c>
      <c r="B17" s="254">
        <v>2.5</v>
      </c>
      <c r="C17" s="249" t="s">
        <v>42</v>
      </c>
      <c r="D17" s="249" t="s">
        <v>42</v>
      </c>
      <c r="E17" s="249" t="s">
        <v>42</v>
      </c>
      <c r="F17" s="250" t="s">
        <v>42</v>
      </c>
    </row>
    <row r="18" spans="1:6" ht="12.75">
      <c r="A18" s="243" t="s">
        <v>236</v>
      </c>
      <c r="B18" s="254">
        <v>2477.79</v>
      </c>
      <c r="C18" s="254">
        <v>267.88</v>
      </c>
      <c r="D18" s="254">
        <v>464.583</v>
      </c>
      <c r="E18" s="254">
        <v>253.156</v>
      </c>
      <c r="F18" s="250" t="s">
        <v>42</v>
      </c>
    </row>
    <row r="19" spans="1:6" ht="12.75">
      <c r="A19" s="243" t="s">
        <v>237</v>
      </c>
      <c r="B19" s="254">
        <v>268.998</v>
      </c>
      <c r="C19" s="254">
        <v>60.382</v>
      </c>
      <c r="D19" s="254">
        <v>739.602</v>
      </c>
      <c r="E19" s="254">
        <v>8</v>
      </c>
      <c r="F19" s="255">
        <v>4</v>
      </c>
    </row>
    <row r="20" spans="1:6" ht="12.75">
      <c r="A20" s="243" t="s">
        <v>238</v>
      </c>
      <c r="B20" s="254">
        <v>370</v>
      </c>
      <c r="C20" s="254">
        <v>179</v>
      </c>
      <c r="D20" s="249" t="s">
        <v>42</v>
      </c>
      <c r="E20" s="254">
        <v>6</v>
      </c>
      <c r="F20" s="250" t="s">
        <v>42</v>
      </c>
    </row>
    <row r="21" spans="1:6" ht="12.75">
      <c r="A21" s="243" t="s">
        <v>239</v>
      </c>
      <c r="B21" s="254">
        <v>17</v>
      </c>
      <c r="C21" s="249" t="s">
        <v>42</v>
      </c>
      <c r="D21" s="249" t="s">
        <v>42</v>
      </c>
      <c r="E21" s="249" t="s">
        <v>42</v>
      </c>
      <c r="F21" s="250" t="s">
        <v>42</v>
      </c>
    </row>
    <row r="22" spans="1:6" ht="12.75">
      <c r="A22" s="243" t="s">
        <v>65</v>
      </c>
      <c r="B22" s="254">
        <v>2199.22</v>
      </c>
      <c r="C22" s="254">
        <v>923.11</v>
      </c>
      <c r="D22" s="254">
        <v>1586.57</v>
      </c>
      <c r="E22" s="254">
        <v>167.52</v>
      </c>
      <c r="F22" s="250" t="s">
        <v>42</v>
      </c>
    </row>
    <row r="23" spans="1:6" ht="12.75">
      <c r="A23" s="243" t="s">
        <v>240</v>
      </c>
      <c r="B23" s="254">
        <v>300.291</v>
      </c>
      <c r="C23" s="254">
        <v>125.035</v>
      </c>
      <c r="D23" s="254">
        <v>59.547</v>
      </c>
      <c r="E23" s="254">
        <v>15.508</v>
      </c>
      <c r="F23" s="255">
        <v>30</v>
      </c>
    </row>
    <row r="24" spans="1:6" ht="12.75">
      <c r="A24" s="243" t="s">
        <v>241</v>
      </c>
      <c r="B24" s="254">
        <v>176.7</v>
      </c>
      <c r="C24" s="254">
        <v>33.2</v>
      </c>
      <c r="D24" s="249" t="s">
        <v>42</v>
      </c>
      <c r="E24" s="254">
        <v>12.2</v>
      </c>
      <c r="F24" s="250" t="s">
        <v>42</v>
      </c>
    </row>
    <row r="25" spans="1:6" ht="12.75">
      <c r="A25" s="243" t="s">
        <v>69</v>
      </c>
      <c r="B25" s="254">
        <v>19.9</v>
      </c>
      <c r="C25" s="254">
        <v>1.3</v>
      </c>
      <c r="D25" s="249" t="s">
        <v>42</v>
      </c>
      <c r="E25" s="249" t="s">
        <v>42</v>
      </c>
      <c r="F25" s="250" t="s">
        <v>42</v>
      </c>
    </row>
    <row r="26" spans="1:6" ht="12.75">
      <c r="A26" s="243"/>
      <c r="B26" s="249"/>
      <c r="C26" s="249"/>
      <c r="D26" s="249"/>
      <c r="E26" s="249"/>
      <c r="F26" s="250"/>
    </row>
    <row r="27" spans="1:6" ht="12.75">
      <c r="A27" s="265" t="s">
        <v>70</v>
      </c>
      <c r="B27" s="249"/>
      <c r="C27" s="249"/>
      <c r="D27" s="249"/>
      <c r="E27" s="249"/>
      <c r="F27" s="250"/>
    </row>
    <row r="28" spans="1:6" ht="12.75">
      <c r="A28" s="243" t="s">
        <v>242</v>
      </c>
      <c r="B28" s="254">
        <v>85</v>
      </c>
      <c r="C28" s="254">
        <v>16</v>
      </c>
      <c r="D28" s="254">
        <v>42</v>
      </c>
      <c r="E28" s="254">
        <v>58</v>
      </c>
      <c r="F28" s="250" t="s">
        <v>42</v>
      </c>
    </row>
    <row r="29" spans="1:6" ht="12.75">
      <c r="A29" s="243" t="s">
        <v>71</v>
      </c>
      <c r="B29" s="254">
        <v>12</v>
      </c>
      <c r="C29" s="254">
        <v>1.1</v>
      </c>
      <c r="D29" s="254">
        <v>2.8</v>
      </c>
      <c r="E29" s="254">
        <v>1.1</v>
      </c>
      <c r="F29" s="255">
        <v>9.8</v>
      </c>
    </row>
    <row r="30" spans="1:6" ht="12.75">
      <c r="A30" s="243" t="s">
        <v>72</v>
      </c>
      <c r="B30" s="254">
        <v>51.172</v>
      </c>
      <c r="C30" s="254">
        <v>4.445</v>
      </c>
      <c r="D30" s="254">
        <v>2.591</v>
      </c>
      <c r="E30" s="254">
        <v>8.631</v>
      </c>
      <c r="F30" s="250" t="s">
        <v>42</v>
      </c>
    </row>
    <row r="31" spans="1:6" ht="12.75">
      <c r="A31" s="243" t="s">
        <v>73</v>
      </c>
      <c r="B31" s="254">
        <v>141.687</v>
      </c>
      <c r="C31" s="254">
        <v>13.009</v>
      </c>
      <c r="D31" s="254">
        <v>9.451</v>
      </c>
      <c r="E31" s="254">
        <v>5.128</v>
      </c>
      <c r="F31" s="250" t="s">
        <v>42</v>
      </c>
    </row>
    <row r="32" spans="1:6" ht="12.75">
      <c r="A32" s="243" t="s">
        <v>74</v>
      </c>
      <c r="B32" s="254">
        <v>17.2</v>
      </c>
      <c r="C32" s="249" t="s">
        <v>42</v>
      </c>
      <c r="D32" s="249" t="s">
        <v>42</v>
      </c>
      <c r="E32" s="254">
        <v>2.453</v>
      </c>
      <c r="F32" s="250" t="s">
        <v>42</v>
      </c>
    </row>
    <row r="33" spans="1:6" ht="12.75">
      <c r="A33" s="243" t="s">
        <v>75</v>
      </c>
      <c r="B33" s="254">
        <v>527</v>
      </c>
      <c r="C33" s="254">
        <v>13</v>
      </c>
      <c r="D33" s="254">
        <v>57</v>
      </c>
      <c r="E33" s="254">
        <v>49</v>
      </c>
      <c r="F33" s="250" t="s">
        <v>42</v>
      </c>
    </row>
    <row r="34" spans="1:6" ht="12.75">
      <c r="A34" s="243" t="s">
        <v>76</v>
      </c>
      <c r="B34" s="254">
        <v>50.354</v>
      </c>
      <c r="C34" s="249" t="s">
        <v>42</v>
      </c>
      <c r="D34" s="249" t="s">
        <v>42</v>
      </c>
      <c r="E34" s="254">
        <v>2.903</v>
      </c>
      <c r="F34" s="250" t="s">
        <v>42</v>
      </c>
    </row>
    <row r="35" spans="1:6" ht="12.75">
      <c r="A35" s="243" t="s">
        <v>77</v>
      </c>
      <c r="B35" s="254">
        <v>145</v>
      </c>
      <c r="C35" s="254">
        <v>4</v>
      </c>
      <c r="D35" s="249" t="s">
        <v>42</v>
      </c>
      <c r="E35" s="254">
        <v>3</v>
      </c>
      <c r="F35" s="250" t="s">
        <v>42</v>
      </c>
    </row>
    <row r="36" spans="1:6" ht="12.75">
      <c r="A36" s="243" t="s">
        <v>78</v>
      </c>
      <c r="B36" s="254">
        <v>2168.856</v>
      </c>
      <c r="C36" s="254">
        <v>93.865</v>
      </c>
      <c r="D36" s="249" t="s">
        <v>42</v>
      </c>
      <c r="E36" s="254">
        <v>104.514</v>
      </c>
      <c r="F36" s="250" t="s">
        <v>42</v>
      </c>
    </row>
    <row r="37" spans="1:6" ht="12.75">
      <c r="A37" s="243" t="s">
        <v>79</v>
      </c>
      <c r="B37" s="254">
        <v>316.815</v>
      </c>
      <c r="C37" s="254">
        <v>13.78</v>
      </c>
      <c r="D37" s="254">
        <v>9.196</v>
      </c>
      <c r="E37" s="254">
        <v>25.249</v>
      </c>
      <c r="F37" s="250" t="s">
        <v>42</v>
      </c>
    </row>
    <row r="38" spans="1:6" ht="12.75">
      <c r="A38" s="243" t="s">
        <v>243</v>
      </c>
      <c r="B38" s="254">
        <v>491.5</v>
      </c>
      <c r="C38" s="254">
        <v>68.1</v>
      </c>
      <c r="D38" s="254">
        <v>13</v>
      </c>
      <c r="E38" s="254">
        <v>220.7</v>
      </c>
      <c r="F38" s="250" t="s">
        <v>42</v>
      </c>
    </row>
    <row r="39" spans="1:6" ht="12.75">
      <c r="A39" s="243" t="s">
        <v>244</v>
      </c>
      <c r="B39" s="254">
        <v>2200</v>
      </c>
      <c r="C39" s="254">
        <v>375</v>
      </c>
      <c r="D39" s="254">
        <v>460</v>
      </c>
      <c r="E39" s="254">
        <v>195</v>
      </c>
      <c r="F39" s="255">
        <v>70</v>
      </c>
    </row>
    <row r="40" spans="1:6" ht="12.75">
      <c r="A40" s="243"/>
      <c r="B40" s="249"/>
      <c r="C40" s="249"/>
      <c r="D40" s="249"/>
      <c r="E40" s="249"/>
      <c r="F40" s="250"/>
    </row>
    <row r="41" spans="1:6" ht="12.75">
      <c r="A41" s="265" t="s">
        <v>279</v>
      </c>
      <c r="B41" s="249"/>
      <c r="C41" s="249"/>
      <c r="D41" s="249"/>
      <c r="E41" s="249"/>
      <c r="F41" s="250"/>
    </row>
    <row r="42" spans="1:6" ht="12.75">
      <c r="A42" s="243" t="s">
        <v>245</v>
      </c>
      <c r="B42" s="254">
        <v>1000</v>
      </c>
      <c r="C42" s="254">
        <v>550</v>
      </c>
      <c r="D42" s="254">
        <v>213.266</v>
      </c>
      <c r="E42" s="254">
        <v>110</v>
      </c>
      <c r="F42" s="255">
        <v>180</v>
      </c>
    </row>
    <row r="43" spans="1:6" ht="12.75">
      <c r="A43" s="243" t="s">
        <v>246</v>
      </c>
      <c r="B43" s="254">
        <v>340</v>
      </c>
      <c r="C43" s="254">
        <v>165</v>
      </c>
      <c r="D43" s="254">
        <v>92</v>
      </c>
      <c r="E43" s="254">
        <v>24</v>
      </c>
      <c r="F43" s="255">
        <v>250</v>
      </c>
    </row>
    <row r="44" spans="1:6" ht="12.75">
      <c r="A44" s="243" t="s">
        <v>247</v>
      </c>
      <c r="B44" s="254">
        <v>857.824</v>
      </c>
      <c r="C44" s="254">
        <v>18</v>
      </c>
      <c r="D44" s="254">
        <v>184</v>
      </c>
      <c r="E44" s="249" t="s">
        <v>42</v>
      </c>
      <c r="F44" s="255">
        <v>6504.22</v>
      </c>
    </row>
    <row r="45" spans="1:6" ht="12.75">
      <c r="A45" s="243" t="s">
        <v>248</v>
      </c>
      <c r="B45" s="254">
        <v>402.454</v>
      </c>
      <c r="C45" s="254">
        <v>13.647</v>
      </c>
      <c r="D45" s="254">
        <v>28.817</v>
      </c>
      <c r="E45" s="254">
        <v>2.876</v>
      </c>
      <c r="F45" s="250" t="s">
        <v>42</v>
      </c>
    </row>
    <row r="46" spans="1:6" ht="12.75">
      <c r="A46" s="243" t="s">
        <v>249</v>
      </c>
      <c r="B46" s="254">
        <v>3880.76</v>
      </c>
      <c r="C46" s="254">
        <v>787.84</v>
      </c>
      <c r="D46" s="254">
        <v>1439.438</v>
      </c>
      <c r="E46" s="254">
        <v>659.03</v>
      </c>
      <c r="F46" s="255">
        <v>8.85</v>
      </c>
    </row>
    <row r="47" spans="1:6" ht="12.75">
      <c r="A47" s="243" t="s">
        <v>250</v>
      </c>
      <c r="B47" s="254">
        <v>925.8</v>
      </c>
      <c r="C47" s="254">
        <v>375.5</v>
      </c>
      <c r="D47" s="254">
        <v>175.1</v>
      </c>
      <c r="E47" s="254">
        <v>112.7</v>
      </c>
      <c r="F47" s="255">
        <v>0.5</v>
      </c>
    </row>
    <row r="48" spans="1:6" ht="12.75">
      <c r="A48" s="243" t="s">
        <v>251</v>
      </c>
      <c r="B48" s="254">
        <v>428.216</v>
      </c>
      <c r="C48" s="254">
        <v>31.951</v>
      </c>
      <c r="D48" s="254">
        <v>197.946</v>
      </c>
      <c r="E48" s="254">
        <v>73.292</v>
      </c>
      <c r="F48" s="255">
        <v>2076.729</v>
      </c>
    </row>
    <row r="49" spans="1:6" ht="12.75">
      <c r="A49" s="243" t="s">
        <v>252</v>
      </c>
      <c r="B49" s="254">
        <v>13.733</v>
      </c>
      <c r="C49" s="254">
        <v>1.051</v>
      </c>
      <c r="D49" s="249" t="s">
        <v>42</v>
      </c>
      <c r="E49" s="254">
        <v>0.908</v>
      </c>
      <c r="F49" s="250" t="s">
        <v>42</v>
      </c>
    </row>
    <row r="50" spans="1:6" ht="12.75">
      <c r="A50" s="243" t="s">
        <v>253</v>
      </c>
      <c r="B50" s="254">
        <v>536.999</v>
      </c>
      <c r="C50" s="254">
        <v>37.597</v>
      </c>
      <c r="D50" s="254">
        <v>11.015</v>
      </c>
      <c r="E50" s="254">
        <v>2</v>
      </c>
      <c r="F50" s="250" t="s">
        <v>42</v>
      </c>
    </row>
    <row r="51" spans="1:6" ht="13.5" thickBot="1">
      <c r="A51" s="251" t="s">
        <v>254</v>
      </c>
      <c r="B51" s="256">
        <v>230</v>
      </c>
      <c r="C51" s="256">
        <v>92</v>
      </c>
      <c r="D51" s="252" t="s">
        <v>42</v>
      </c>
      <c r="E51" s="256">
        <v>6.7</v>
      </c>
      <c r="F51" s="253" t="s">
        <v>42</v>
      </c>
    </row>
    <row r="52" ht="12.75">
      <c r="A52" s="233" t="s">
        <v>255</v>
      </c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H78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3.7109375" style="83" customWidth="1"/>
    <col min="2" max="6" width="11.421875" style="83" customWidth="1"/>
    <col min="7" max="7" width="11.421875" style="156" customWidth="1"/>
    <col min="8" max="16384" width="11.421875" style="83" customWidth="1"/>
  </cols>
  <sheetData>
    <row r="1" spans="1:8" s="142" customFormat="1" ht="18">
      <c r="A1" s="313" t="s">
        <v>306</v>
      </c>
      <c r="B1" s="313"/>
      <c r="C1" s="313"/>
      <c r="D1" s="313"/>
      <c r="E1" s="313"/>
      <c r="F1" s="313"/>
      <c r="G1" s="313"/>
      <c r="H1" s="141"/>
    </row>
    <row r="3" spans="1:7" s="143" customFormat="1" ht="15">
      <c r="A3" s="314" t="s">
        <v>273</v>
      </c>
      <c r="B3" s="314"/>
      <c r="C3" s="314"/>
      <c r="D3" s="314"/>
      <c r="E3" s="314"/>
      <c r="F3" s="314"/>
      <c r="G3" s="314"/>
    </row>
    <row r="4" s="143" customFormat="1" ht="14.25">
      <c r="G4" s="155"/>
    </row>
    <row r="5" spans="1:7" ht="12.75">
      <c r="A5" s="315" t="s">
        <v>54</v>
      </c>
      <c r="B5" s="317" t="s">
        <v>20</v>
      </c>
      <c r="C5" s="317"/>
      <c r="D5" s="317"/>
      <c r="E5" s="317" t="s">
        <v>21</v>
      </c>
      <c r="F5" s="317"/>
      <c r="G5" s="318"/>
    </row>
    <row r="6" spans="1:7" ht="13.5" thickBot="1">
      <c r="A6" s="320"/>
      <c r="B6" s="144">
        <v>2000</v>
      </c>
      <c r="C6" s="144">
        <v>2001</v>
      </c>
      <c r="D6" s="144">
        <v>2002</v>
      </c>
      <c r="E6" s="145">
        <v>2000</v>
      </c>
      <c r="F6" s="145">
        <v>2001</v>
      </c>
      <c r="G6" s="145">
        <v>2002</v>
      </c>
    </row>
    <row r="7" spans="1:7" ht="12.75">
      <c r="A7" s="158" t="s">
        <v>55</v>
      </c>
      <c r="B7" s="159">
        <v>168586.773</v>
      </c>
      <c r="C7" s="159">
        <v>90573.948</v>
      </c>
      <c r="D7" s="159">
        <v>75377.583</v>
      </c>
      <c r="E7" s="159">
        <v>132965.61</v>
      </c>
      <c r="F7" s="159">
        <v>64063.338</v>
      </c>
      <c r="G7" s="160">
        <v>45038.258</v>
      </c>
    </row>
    <row r="8" spans="1:7" ht="12.75">
      <c r="A8" s="149"/>
      <c r="B8" s="119"/>
      <c r="C8" s="119"/>
      <c r="D8" s="119"/>
      <c r="E8" s="119"/>
      <c r="F8" s="119"/>
      <c r="G8" s="121"/>
    </row>
    <row r="9" spans="1:7" ht="12.75">
      <c r="A9" s="268" t="s">
        <v>278</v>
      </c>
      <c r="B9" s="119"/>
      <c r="C9" s="119"/>
      <c r="D9" s="119"/>
      <c r="E9" s="119"/>
      <c r="F9" s="119"/>
      <c r="G9" s="121"/>
    </row>
    <row r="10" spans="1:7" ht="12.75">
      <c r="A10" s="146" t="s">
        <v>56</v>
      </c>
      <c r="B10" s="147">
        <f aca="true" t="shared" si="0" ref="B10:G10">SUM(B11:B22)</f>
        <v>26137.904</v>
      </c>
      <c r="C10" s="147">
        <f t="shared" si="0"/>
        <v>19097.716</v>
      </c>
      <c r="D10" s="147">
        <f t="shared" si="0"/>
        <v>22842.463</v>
      </c>
      <c r="E10" s="147">
        <f t="shared" si="0"/>
        <v>132688.877</v>
      </c>
      <c r="F10" s="147">
        <f t="shared" si="0"/>
        <v>63905.948</v>
      </c>
      <c r="G10" s="148">
        <f t="shared" si="0"/>
        <v>44564.57</v>
      </c>
    </row>
    <row r="11" spans="1:7" ht="12.75">
      <c r="A11" s="150" t="s">
        <v>57</v>
      </c>
      <c r="B11" s="119">
        <v>19.103</v>
      </c>
      <c r="C11" s="119">
        <v>42.315</v>
      </c>
      <c r="D11" s="88">
        <v>103.673</v>
      </c>
      <c r="E11" s="119">
        <v>327.718</v>
      </c>
      <c r="F11" s="119">
        <v>461.032</v>
      </c>
      <c r="G11" s="90">
        <v>92.019</v>
      </c>
    </row>
    <row r="12" spans="1:7" ht="12.75">
      <c r="A12" s="150" t="s">
        <v>58</v>
      </c>
      <c r="B12" s="119" t="s">
        <v>42</v>
      </c>
      <c r="C12" s="119" t="s">
        <v>42</v>
      </c>
      <c r="D12" s="119" t="s">
        <v>42</v>
      </c>
      <c r="E12" s="119">
        <v>37.074</v>
      </c>
      <c r="F12" s="119" t="s">
        <v>42</v>
      </c>
      <c r="G12" s="121" t="s">
        <v>42</v>
      </c>
    </row>
    <row r="13" spans="1:7" ht="12.75">
      <c r="A13" s="150" t="s">
        <v>59</v>
      </c>
      <c r="B13" s="119">
        <v>238.329</v>
      </c>
      <c r="C13" s="119">
        <v>899.284</v>
      </c>
      <c r="D13" s="88">
        <v>940.328</v>
      </c>
      <c r="E13" s="119">
        <v>236.552</v>
      </c>
      <c r="F13" s="119">
        <v>293.466</v>
      </c>
      <c r="G13" s="90">
        <v>462.877</v>
      </c>
    </row>
    <row r="14" spans="1:7" ht="12.75">
      <c r="A14" s="150" t="s">
        <v>60</v>
      </c>
      <c r="B14" s="119">
        <v>20.736</v>
      </c>
      <c r="C14" s="119" t="s">
        <v>42</v>
      </c>
      <c r="D14" s="119" t="s">
        <v>42</v>
      </c>
      <c r="E14" s="151" t="s">
        <v>42</v>
      </c>
      <c r="F14" s="119" t="s">
        <v>42</v>
      </c>
      <c r="G14" s="121" t="s">
        <v>42</v>
      </c>
    </row>
    <row r="15" spans="1:7" ht="12.75">
      <c r="A15" s="150" t="s">
        <v>62</v>
      </c>
      <c r="B15" s="119">
        <v>18323.676</v>
      </c>
      <c r="C15" s="119">
        <v>17177.881</v>
      </c>
      <c r="D15" s="88">
        <v>21381.816</v>
      </c>
      <c r="E15" s="119">
        <v>1432.411</v>
      </c>
      <c r="F15" s="119">
        <v>1192.098</v>
      </c>
      <c r="G15" s="90">
        <v>2049.413</v>
      </c>
    </row>
    <row r="16" spans="1:7" ht="12.75">
      <c r="A16" s="150" t="s">
        <v>63</v>
      </c>
      <c r="B16" s="151" t="s">
        <v>42</v>
      </c>
      <c r="C16" s="151" t="s">
        <v>42</v>
      </c>
      <c r="D16" s="151" t="s">
        <v>42</v>
      </c>
      <c r="E16" s="119">
        <v>1032.64</v>
      </c>
      <c r="F16" s="119" t="s">
        <v>42</v>
      </c>
      <c r="G16" s="90">
        <v>2.844</v>
      </c>
    </row>
    <row r="17" spans="1:7" ht="12.75">
      <c r="A17" s="150" t="s">
        <v>64</v>
      </c>
      <c r="B17" s="151" t="s">
        <v>42</v>
      </c>
      <c r="C17" s="119" t="s">
        <v>42</v>
      </c>
      <c r="D17" s="119" t="s">
        <v>42</v>
      </c>
      <c r="E17" s="151">
        <v>1.44</v>
      </c>
      <c r="F17" s="119" t="s">
        <v>42</v>
      </c>
      <c r="G17" s="121" t="s">
        <v>42</v>
      </c>
    </row>
    <row r="18" spans="1:7" ht="12.75">
      <c r="A18" s="150" t="s">
        <v>65</v>
      </c>
      <c r="B18" s="119">
        <v>510.89</v>
      </c>
      <c r="C18" s="119">
        <v>115.495</v>
      </c>
      <c r="D18" s="88">
        <v>7.736</v>
      </c>
      <c r="E18" s="119">
        <v>71233.363</v>
      </c>
      <c r="F18" s="119">
        <v>20979.188</v>
      </c>
      <c r="G18" s="90">
        <v>2140.445</v>
      </c>
    </row>
    <row r="19" spans="1:7" ht="12.75">
      <c r="A19" s="150" t="s">
        <v>66</v>
      </c>
      <c r="B19" s="119">
        <v>6341.86</v>
      </c>
      <c r="C19" s="119">
        <v>739.49</v>
      </c>
      <c r="D19" s="88">
        <v>139.946</v>
      </c>
      <c r="E19" s="119">
        <v>568.551</v>
      </c>
      <c r="F19" s="119">
        <v>81.681</v>
      </c>
      <c r="G19" s="90">
        <v>706.692</v>
      </c>
    </row>
    <row r="20" spans="1:7" ht="12.75">
      <c r="A20" s="150" t="s">
        <v>67</v>
      </c>
      <c r="B20" s="119">
        <v>587.944</v>
      </c>
      <c r="C20" s="119">
        <v>67.914</v>
      </c>
      <c r="D20" s="88">
        <v>240.74</v>
      </c>
      <c r="E20" s="119">
        <v>41221.2</v>
      </c>
      <c r="F20" s="119">
        <v>40693.103</v>
      </c>
      <c r="G20" s="90">
        <v>38902.772</v>
      </c>
    </row>
    <row r="21" spans="1:7" ht="12.75">
      <c r="A21" s="150" t="s">
        <v>68</v>
      </c>
      <c r="B21" s="119">
        <v>3.124</v>
      </c>
      <c r="C21" s="119">
        <v>14.009</v>
      </c>
      <c r="D21" s="88">
        <v>28.224</v>
      </c>
      <c r="E21" s="119">
        <v>16505.686</v>
      </c>
      <c r="F21" s="119">
        <v>205.38</v>
      </c>
      <c r="G21" s="90">
        <v>207.508</v>
      </c>
    </row>
    <row r="22" spans="1:7" ht="12.75">
      <c r="A22" s="150" t="s">
        <v>69</v>
      </c>
      <c r="B22" s="119">
        <v>92.242</v>
      </c>
      <c r="C22" s="119">
        <v>41.328</v>
      </c>
      <c r="D22" s="119" t="s">
        <v>42</v>
      </c>
      <c r="E22" s="119">
        <v>92.242</v>
      </c>
      <c r="F22" s="151" t="s">
        <v>42</v>
      </c>
      <c r="G22" s="157" t="s">
        <v>42</v>
      </c>
    </row>
    <row r="23" spans="1:7" ht="12.75">
      <c r="A23" s="149" t="s">
        <v>81</v>
      </c>
      <c r="B23" s="119"/>
      <c r="C23" s="119"/>
      <c r="D23" s="119"/>
      <c r="E23" s="119"/>
      <c r="F23" s="119"/>
      <c r="G23" s="121"/>
    </row>
    <row r="24" spans="1:7" ht="12.75">
      <c r="A24" s="268" t="s">
        <v>279</v>
      </c>
      <c r="B24" s="119"/>
      <c r="C24" s="119"/>
      <c r="D24" s="119"/>
      <c r="E24" s="119"/>
      <c r="F24" s="119"/>
      <c r="G24" s="121"/>
    </row>
    <row r="25" spans="1:7" ht="12.75">
      <c r="A25" s="150" t="s">
        <v>82</v>
      </c>
      <c r="B25" s="119">
        <v>2.394</v>
      </c>
      <c r="C25" s="119" t="s">
        <v>42</v>
      </c>
      <c r="D25" s="119" t="s">
        <v>42</v>
      </c>
      <c r="E25" s="119" t="s">
        <v>42</v>
      </c>
      <c r="F25" s="119" t="s">
        <v>42</v>
      </c>
      <c r="G25" s="121" t="s">
        <v>42</v>
      </c>
    </row>
    <row r="26" spans="1:7" ht="12.75">
      <c r="A26" s="150" t="s">
        <v>84</v>
      </c>
      <c r="B26" s="119">
        <v>144.651</v>
      </c>
      <c r="C26" s="151">
        <v>2.162</v>
      </c>
      <c r="D26" s="119" t="s">
        <v>42</v>
      </c>
      <c r="E26" s="151" t="s">
        <v>42</v>
      </c>
      <c r="F26" s="119" t="s">
        <v>42</v>
      </c>
      <c r="G26" s="121" t="s">
        <v>42</v>
      </c>
    </row>
    <row r="27" spans="1:7" ht="12.75">
      <c r="A27" s="150" t="s">
        <v>86</v>
      </c>
      <c r="B27" s="119">
        <v>7.183</v>
      </c>
      <c r="C27" s="119" t="s">
        <v>42</v>
      </c>
      <c r="D27" s="119" t="s">
        <v>42</v>
      </c>
      <c r="E27" s="151" t="s">
        <v>42</v>
      </c>
      <c r="F27" s="119" t="s">
        <v>42</v>
      </c>
      <c r="G27" s="121" t="s">
        <v>42</v>
      </c>
    </row>
    <row r="28" spans="1:7" ht="12.75">
      <c r="A28" s="150" t="s">
        <v>91</v>
      </c>
      <c r="B28" s="119">
        <v>11.085</v>
      </c>
      <c r="C28" s="119" t="s">
        <v>42</v>
      </c>
      <c r="D28" s="119" t="s">
        <v>42</v>
      </c>
      <c r="E28" s="151" t="s">
        <v>42</v>
      </c>
      <c r="F28" s="151">
        <v>0.537</v>
      </c>
      <c r="G28" s="157">
        <v>0.537</v>
      </c>
    </row>
    <row r="29" spans="1:7" ht="13.5" thickBot="1">
      <c r="A29" s="152" t="s">
        <v>89</v>
      </c>
      <c r="B29" s="161" t="s">
        <v>42</v>
      </c>
      <c r="C29" s="161" t="s">
        <v>42</v>
      </c>
      <c r="D29" s="161" t="s">
        <v>42</v>
      </c>
      <c r="E29" s="125">
        <v>40.368</v>
      </c>
      <c r="F29" s="125">
        <v>32.5</v>
      </c>
      <c r="G29" s="127">
        <v>32.5</v>
      </c>
    </row>
    <row r="30" ht="12.75">
      <c r="A30" s="83" t="s">
        <v>90</v>
      </c>
    </row>
    <row r="31" ht="12.75">
      <c r="A31" s="83" t="s">
        <v>81</v>
      </c>
    </row>
    <row r="32" ht="12.75">
      <c r="A32" s="83" t="s">
        <v>81</v>
      </c>
    </row>
    <row r="33" ht="12.75">
      <c r="A33" s="83" t="s">
        <v>81</v>
      </c>
    </row>
    <row r="34" ht="12.75">
      <c r="A34" s="83" t="s">
        <v>81</v>
      </c>
    </row>
    <row r="35" ht="12.75">
      <c r="A35" s="83" t="s">
        <v>81</v>
      </c>
    </row>
    <row r="36" ht="12.75">
      <c r="A36" s="83" t="s">
        <v>81</v>
      </c>
    </row>
    <row r="37" ht="12.75">
      <c r="A37" s="83" t="s">
        <v>81</v>
      </c>
    </row>
    <row r="38" ht="12.75">
      <c r="A38" s="83" t="s">
        <v>81</v>
      </c>
    </row>
    <row r="39" ht="12.75">
      <c r="A39" s="83" t="s">
        <v>81</v>
      </c>
    </row>
    <row r="40" ht="12.75">
      <c r="A40" s="83" t="s">
        <v>81</v>
      </c>
    </row>
    <row r="41" ht="12.75">
      <c r="A41" s="83" t="s">
        <v>81</v>
      </c>
    </row>
    <row r="42" ht="12.75">
      <c r="A42" s="83" t="s">
        <v>81</v>
      </c>
    </row>
    <row r="43" ht="12.75">
      <c r="A43" s="83" t="s">
        <v>81</v>
      </c>
    </row>
    <row r="44" ht="12.75">
      <c r="A44" s="83" t="s">
        <v>81</v>
      </c>
    </row>
    <row r="45" ht="12.75">
      <c r="A45" s="83" t="s">
        <v>81</v>
      </c>
    </row>
    <row r="46" ht="12.75">
      <c r="A46" s="83" t="s">
        <v>81</v>
      </c>
    </row>
    <row r="47" ht="12.75">
      <c r="A47" s="83" t="s">
        <v>81</v>
      </c>
    </row>
    <row r="48" ht="12.75">
      <c r="A48" s="83" t="s">
        <v>81</v>
      </c>
    </row>
    <row r="49" ht="12.75">
      <c r="A49" s="83" t="s">
        <v>81</v>
      </c>
    </row>
    <row r="50" ht="12.75">
      <c r="A50" s="83" t="s">
        <v>81</v>
      </c>
    </row>
    <row r="51" ht="12.75">
      <c r="A51" s="83" t="s">
        <v>81</v>
      </c>
    </row>
    <row r="52" ht="12.75">
      <c r="A52" s="83" t="s">
        <v>81</v>
      </c>
    </row>
    <row r="53" ht="12.75">
      <c r="A53" s="83" t="s">
        <v>81</v>
      </c>
    </row>
    <row r="54" ht="12.75">
      <c r="A54" s="83" t="s">
        <v>81</v>
      </c>
    </row>
    <row r="55" ht="12.75">
      <c r="A55" s="83" t="s">
        <v>81</v>
      </c>
    </row>
    <row r="56" ht="12.75">
      <c r="A56" s="83" t="s">
        <v>81</v>
      </c>
    </row>
    <row r="57" ht="12.75">
      <c r="A57" s="83" t="s">
        <v>81</v>
      </c>
    </row>
    <row r="58" ht="12.75">
      <c r="A58" s="83" t="s">
        <v>81</v>
      </c>
    </row>
    <row r="59" ht="12.75">
      <c r="A59" s="83" t="s">
        <v>81</v>
      </c>
    </row>
    <row r="60" ht="12.75">
      <c r="A60" s="83" t="s">
        <v>81</v>
      </c>
    </row>
    <row r="61" ht="12.75">
      <c r="A61" s="83" t="s">
        <v>81</v>
      </c>
    </row>
    <row r="62" ht="12.75">
      <c r="A62" s="83" t="s">
        <v>81</v>
      </c>
    </row>
    <row r="63" ht="12.75">
      <c r="A63" s="83" t="s">
        <v>81</v>
      </c>
    </row>
    <row r="64" ht="12.75">
      <c r="A64" s="83" t="s">
        <v>81</v>
      </c>
    </row>
    <row r="65" ht="12.75">
      <c r="A65" s="83" t="s">
        <v>81</v>
      </c>
    </row>
    <row r="66" ht="12.75">
      <c r="A66" s="83" t="s">
        <v>81</v>
      </c>
    </row>
    <row r="67" ht="12.75">
      <c r="A67" s="83" t="s">
        <v>81</v>
      </c>
    </row>
    <row r="68" ht="12.75">
      <c r="A68" s="83" t="s">
        <v>81</v>
      </c>
    </row>
    <row r="69" ht="12.75">
      <c r="A69" s="83" t="s">
        <v>81</v>
      </c>
    </row>
    <row r="70" ht="12.75">
      <c r="A70" s="83" t="s">
        <v>81</v>
      </c>
    </row>
    <row r="71" ht="12.75">
      <c r="A71" s="83" t="s">
        <v>81</v>
      </c>
    </row>
    <row r="72" ht="12.75">
      <c r="A72" s="83" t="s">
        <v>81</v>
      </c>
    </row>
    <row r="73" ht="12.75">
      <c r="A73" s="83" t="s">
        <v>81</v>
      </c>
    </row>
    <row r="74" ht="12.75">
      <c r="A74" s="83" t="s">
        <v>81</v>
      </c>
    </row>
    <row r="75" ht="12.75">
      <c r="A75" s="83" t="s">
        <v>81</v>
      </c>
    </row>
    <row r="76" ht="12.75">
      <c r="A76" s="83" t="s">
        <v>81</v>
      </c>
    </row>
    <row r="77" ht="12.75">
      <c r="A77" s="83" t="s">
        <v>81</v>
      </c>
    </row>
    <row r="78" ht="12.75">
      <c r="A78" s="83" t="s">
        <v>81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1" r:id="rId1"/>
  <headerFooter alignWithMargins="0">
    <oddFooter>&amp;C&amp;A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J20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3" customWidth="1"/>
    <col min="9" max="9" width="11.421875" style="13" customWidth="1"/>
    <col min="10" max="10" width="22.28125" style="13" customWidth="1"/>
    <col min="11" max="16384" width="11.421875" style="13" customWidth="1"/>
  </cols>
  <sheetData>
    <row r="1" spans="1:10" s="2" customFormat="1" ht="18">
      <c r="A1" s="299" t="s">
        <v>306</v>
      </c>
      <c r="B1" s="299"/>
      <c r="C1" s="299"/>
      <c r="D1" s="299"/>
      <c r="E1" s="299"/>
      <c r="F1" s="299"/>
      <c r="G1" s="299"/>
      <c r="H1" s="299"/>
      <c r="I1" s="1"/>
      <c r="J1" s="1"/>
    </row>
    <row r="3" spans="1:8" s="280" customFormat="1" ht="15">
      <c r="A3" s="303" t="s">
        <v>52</v>
      </c>
      <c r="B3" s="303"/>
      <c r="C3" s="303"/>
      <c r="D3" s="303"/>
      <c r="E3" s="303"/>
      <c r="F3" s="303"/>
      <c r="G3" s="303"/>
      <c r="H3" s="303"/>
    </row>
    <row r="4" spans="1:8" s="3" customFormat="1" ht="15">
      <c r="A4" s="4"/>
      <c r="B4" s="5"/>
      <c r="C4" s="5"/>
      <c r="D4" s="5"/>
      <c r="E4" s="5"/>
      <c r="F4" s="5"/>
      <c r="G4" s="5"/>
      <c r="H4" s="5"/>
    </row>
    <row r="5" spans="1:8" ht="12.75">
      <c r="A5" s="100"/>
      <c r="B5" s="7" t="s">
        <v>1</v>
      </c>
      <c r="C5" s="8"/>
      <c r="D5" s="9" t="s">
        <v>2</v>
      </c>
      <c r="E5" s="9" t="s">
        <v>3</v>
      </c>
      <c r="F5" s="10"/>
      <c r="G5" s="11" t="s">
        <v>4</v>
      </c>
      <c r="H5" s="10"/>
    </row>
    <row r="6" spans="1:8" ht="12.75">
      <c r="A6" s="102" t="s">
        <v>6</v>
      </c>
      <c r="B6" s="15" t="s">
        <v>7</v>
      </c>
      <c r="C6" s="16"/>
      <c r="D6" s="9" t="s">
        <v>8</v>
      </c>
      <c r="E6" s="9" t="s">
        <v>9</v>
      </c>
      <c r="F6" s="11" t="s">
        <v>10</v>
      </c>
      <c r="G6" s="11" t="s">
        <v>11</v>
      </c>
      <c r="H6" s="11" t="s">
        <v>12</v>
      </c>
    </row>
    <row r="7" spans="1:8" ht="12.75">
      <c r="A7" s="100"/>
      <c r="B7" s="9" t="s">
        <v>14</v>
      </c>
      <c r="C7" s="9" t="s">
        <v>15</v>
      </c>
      <c r="D7" s="11"/>
      <c r="E7" s="9" t="s">
        <v>16</v>
      </c>
      <c r="F7" s="9" t="s">
        <v>13</v>
      </c>
      <c r="G7" s="11" t="s">
        <v>18</v>
      </c>
      <c r="H7" s="11" t="s">
        <v>19</v>
      </c>
    </row>
    <row r="8" spans="1:8" ht="13.5" thickBot="1">
      <c r="A8" s="6"/>
      <c r="B8" s="11" t="s">
        <v>40</v>
      </c>
      <c r="C8" s="11" t="s">
        <v>40</v>
      </c>
      <c r="D8" s="11" t="s">
        <v>53</v>
      </c>
      <c r="E8" s="9" t="s">
        <v>24</v>
      </c>
      <c r="F8" s="10"/>
      <c r="G8" s="11" t="s">
        <v>25</v>
      </c>
      <c r="H8" s="10"/>
    </row>
    <row r="9" spans="1:8" ht="12.75">
      <c r="A9" s="18">
        <v>1991</v>
      </c>
      <c r="B9" s="129">
        <v>210</v>
      </c>
      <c r="C9" s="129">
        <v>130</v>
      </c>
      <c r="D9" s="43">
        <v>1879</v>
      </c>
      <c r="E9" s="42">
        <v>86.8</v>
      </c>
      <c r="F9" s="129">
        <v>1151</v>
      </c>
      <c r="G9" s="128">
        <v>116.5061964347962</v>
      </c>
      <c r="H9" s="129">
        <v>1340.9863209645043</v>
      </c>
    </row>
    <row r="10" spans="1:8" ht="12.75">
      <c r="A10" s="22">
        <v>1992</v>
      </c>
      <c r="B10" s="46">
        <v>810</v>
      </c>
      <c r="C10" s="46">
        <v>643</v>
      </c>
      <c r="D10" s="45">
        <v>28330</v>
      </c>
      <c r="E10" s="44">
        <v>160.1</v>
      </c>
      <c r="F10" s="46">
        <v>10748</v>
      </c>
      <c r="G10" s="130">
        <v>89.70105657927951</v>
      </c>
      <c r="H10" s="46">
        <v>9641.069561140961</v>
      </c>
    </row>
    <row r="11" spans="1:8" ht="12.75">
      <c r="A11" s="26">
        <v>1993</v>
      </c>
      <c r="B11" s="48">
        <v>854</v>
      </c>
      <c r="C11" s="48">
        <v>736</v>
      </c>
      <c r="D11" s="49">
        <v>30527</v>
      </c>
      <c r="E11" s="57">
        <v>120.1</v>
      </c>
      <c r="F11" s="48">
        <v>9294</v>
      </c>
      <c r="G11" s="130">
        <v>68.97214909908287</v>
      </c>
      <c r="H11" s="46">
        <v>6410.27153726876</v>
      </c>
    </row>
    <row r="12" spans="1:8" ht="12.75">
      <c r="A12" s="26">
        <v>1994</v>
      </c>
      <c r="B12" s="48">
        <v>954</v>
      </c>
      <c r="C12" s="48">
        <v>869</v>
      </c>
      <c r="D12" s="49">
        <v>40952</v>
      </c>
      <c r="E12" s="57">
        <v>121.3</v>
      </c>
      <c r="F12" s="48">
        <v>11234</v>
      </c>
      <c r="G12" s="130">
        <v>69.38083733006383</v>
      </c>
      <c r="H12" s="46">
        <v>7794.24326565937</v>
      </c>
    </row>
    <row r="13" spans="1:8" ht="12.75">
      <c r="A13" s="26">
        <v>1995</v>
      </c>
      <c r="B13" s="48">
        <v>895</v>
      </c>
      <c r="C13" s="48">
        <v>839</v>
      </c>
      <c r="D13" s="49">
        <v>35992</v>
      </c>
      <c r="E13" s="57">
        <v>103.9</v>
      </c>
      <c r="F13" s="48">
        <v>9332</v>
      </c>
      <c r="G13" s="130">
        <v>66.9767889125287</v>
      </c>
      <c r="H13" s="46">
        <v>6250.273941317178</v>
      </c>
    </row>
    <row r="14" spans="1:8" ht="12.75">
      <c r="A14" s="26">
        <v>1996</v>
      </c>
      <c r="B14" s="48">
        <v>630</v>
      </c>
      <c r="C14" s="48">
        <v>600</v>
      </c>
      <c r="D14" s="49">
        <v>14717</v>
      </c>
      <c r="E14" s="57">
        <v>128.5</v>
      </c>
      <c r="F14" s="48">
        <v>8061</v>
      </c>
      <c r="G14" s="130">
        <v>69.18250333561718</v>
      </c>
      <c r="H14" s="46">
        <v>5576.801593884101</v>
      </c>
    </row>
    <row r="15" spans="1:8" ht="12.75">
      <c r="A15" s="26">
        <v>1997</v>
      </c>
      <c r="B15" s="48">
        <v>727</v>
      </c>
      <c r="C15" s="48">
        <v>709</v>
      </c>
      <c r="D15" s="48">
        <v>32555</v>
      </c>
      <c r="E15" s="47">
        <v>116.9</v>
      </c>
      <c r="F15" s="48">
        <v>8811</v>
      </c>
      <c r="G15" s="130">
        <v>77.68081449160387</v>
      </c>
      <c r="H15" s="46">
        <v>6844.456564855216</v>
      </c>
    </row>
    <row r="16" spans="1:8" ht="12.75">
      <c r="A16" s="26">
        <v>1998</v>
      </c>
      <c r="B16" s="48">
        <v>673</v>
      </c>
      <c r="C16" s="48">
        <v>646</v>
      </c>
      <c r="D16" s="48">
        <v>34540</v>
      </c>
      <c r="E16" s="47">
        <v>97.6</v>
      </c>
      <c r="F16" s="48">
        <v>6716</v>
      </c>
      <c r="G16" s="130">
        <v>78.67248446383711</v>
      </c>
      <c r="H16" s="46">
        <v>5283.6440565913</v>
      </c>
    </row>
    <row r="17" spans="1:8" ht="12.75">
      <c r="A17" s="26">
        <v>1999</v>
      </c>
      <c r="B17" s="48">
        <v>691</v>
      </c>
      <c r="C17" s="48">
        <v>646</v>
      </c>
      <c r="D17" s="48">
        <v>35762</v>
      </c>
      <c r="E17" s="47">
        <v>121.3</v>
      </c>
      <c r="F17" s="48">
        <v>8543</v>
      </c>
      <c r="G17" s="130">
        <v>94.43703196182372</v>
      </c>
      <c r="H17" s="46">
        <f>G17*F17/100</f>
        <v>8067.7556404986</v>
      </c>
    </row>
    <row r="18" spans="1:8" ht="12.75">
      <c r="A18" s="26">
        <v>2000</v>
      </c>
      <c r="B18" s="48">
        <v>896</v>
      </c>
      <c r="C18" s="48">
        <v>871</v>
      </c>
      <c r="D18" s="48">
        <v>41843</v>
      </c>
      <c r="E18" s="47">
        <v>154</v>
      </c>
      <c r="F18" s="48">
        <v>14285</v>
      </c>
      <c r="G18" s="130">
        <v>91.78162924118686</v>
      </c>
      <c r="H18" s="46">
        <f>G18*F18/100</f>
        <v>13111.005737103544</v>
      </c>
    </row>
    <row r="19" spans="1:8" ht="12.75">
      <c r="A19" s="26">
        <v>2001</v>
      </c>
      <c r="B19" s="48">
        <v>804</v>
      </c>
      <c r="C19" s="48">
        <v>776</v>
      </c>
      <c r="D19" s="48">
        <v>45587</v>
      </c>
      <c r="E19" s="47">
        <v>108.842036082474</v>
      </c>
      <c r="F19" s="48">
        <v>8935</v>
      </c>
      <c r="G19" s="130">
        <v>93.15687617948626</v>
      </c>
      <c r="H19" s="46">
        <f>G19*F19/100</f>
        <v>8323.566886637098</v>
      </c>
    </row>
    <row r="20" spans="1:8" s="140" customFormat="1" ht="13.5" thickBot="1">
      <c r="A20" s="137">
        <v>2002</v>
      </c>
      <c r="B20" s="135">
        <v>1154</v>
      </c>
      <c r="C20" s="135">
        <v>1139</v>
      </c>
      <c r="D20" s="135">
        <v>106923</v>
      </c>
      <c r="E20" s="138">
        <v>112.30958735733098</v>
      </c>
      <c r="F20" s="135">
        <v>14718</v>
      </c>
      <c r="G20" s="139">
        <v>125.81</v>
      </c>
      <c r="H20" s="133">
        <f>G20*F20/100</f>
        <v>18516.7158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027">
    <pageSetUpPr fitToPage="1"/>
  </sheetPr>
  <dimension ref="A1:S50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100" customWidth="1"/>
    <col min="2" max="16384" width="11.421875" style="100" customWidth="1"/>
  </cols>
  <sheetData>
    <row r="1" spans="1:11" s="164" customFormat="1" ht="18">
      <c r="A1" s="290" t="s">
        <v>306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3" spans="1:11" s="166" customFormat="1" ht="15">
      <c r="A3" s="275" t="s">
        <v>304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s="166" customFormat="1" ht="15">
      <c r="A4" s="209"/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ht="12.75">
      <c r="A5" s="282"/>
      <c r="B5" s="296" t="s">
        <v>163</v>
      </c>
      <c r="C5" s="310"/>
      <c r="D5" s="310"/>
      <c r="E5" s="310"/>
      <c r="F5" s="310"/>
      <c r="G5" s="307" t="s">
        <v>164</v>
      </c>
      <c r="H5" s="284"/>
      <c r="I5" s="163" t="s">
        <v>3</v>
      </c>
      <c r="J5" s="285"/>
      <c r="K5" s="41"/>
    </row>
    <row r="6" spans="1:11" ht="12.75">
      <c r="A6" s="40" t="s">
        <v>165</v>
      </c>
      <c r="B6" s="294" t="s">
        <v>40</v>
      </c>
      <c r="C6" s="311"/>
      <c r="D6" s="311"/>
      <c r="E6" s="311"/>
      <c r="F6" s="295"/>
      <c r="G6" s="308"/>
      <c r="H6" s="296" t="s">
        <v>166</v>
      </c>
      <c r="I6" s="297"/>
      <c r="J6" s="41" t="s">
        <v>2</v>
      </c>
      <c r="K6" s="9" t="s">
        <v>10</v>
      </c>
    </row>
    <row r="7" spans="1:11" ht="12.75">
      <c r="A7" s="40" t="s">
        <v>167</v>
      </c>
      <c r="B7" s="211"/>
      <c r="C7" s="163" t="s">
        <v>14</v>
      </c>
      <c r="D7" s="212"/>
      <c r="E7" s="291" t="s">
        <v>15</v>
      </c>
      <c r="F7" s="293"/>
      <c r="G7" s="308"/>
      <c r="H7" s="294" t="s">
        <v>168</v>
      </c>
      <c r="I7" s="295"/>
      <c r="J7" s="9" t="s">
        <v>8</v>
      </c>
      <c r="K7" s="9" t="s">
        <v>13</v>
      </c>
    </row>
    <row r="8" spans="1:17" ht="13.5" thickBot="1">
      <c r="A8" s="213"/>
      <c r="B8" s="214" t="s">
        <v>97</v>
      </c>
      <c r="C8" s="214" t="s">
        <v>98</v>
      </c>
      <c r="D8" s="214" t="s">
        <v>14</v>
      </c>
      <c r="E8" s="214" t="s">
        <v>97</v>
      </c>
      <c r="F8" s="214" t="s">
        <v>98</v>
      </c>
      <c r="G8" s="309"/>
      <c r="H8" s="214" t="s">
        <v>97</v>
      </c>
      <c r="I8" s="214" t="s">
        <v>98</v>
      </c>
      <c r="J8" s="171" t="s">
        <v>143</v>
      </c>
      <c r="K8" s="171"/>
      <c r="P8" s="215"/>
      <c r="Q8" s="215"/>
    </row>
    <row r="9" spans="1:18" ht="12.75">
      <c r="A9" s="167" t="s">
        <v>169</v>
      </c>
      <c r="B9" s="216">
        <v>171</v>
      </c>
      <c r="C9" s="216">
        <v>43</v>
      </c>
      <c r="D9" s="217">
        <v>214</v>
      </c>
      <c r="E9" s="216">
        <v>171</v>
      </c>
      <c r="F9" s="216">
        <v>43</v>
      </c>
      <c r="G9" s="216">
        <v>70987</v>
      </c>
      <c r="H9" s="216">
        <v>6500</v>
      </c>
      <c r="I9" s="216">
        <v>11000</v>
      </c>
      <c r="J9" s="216">
        <v>10</v>
      </c>
      <c r="K9" s="216">
        <v>2294</v>
      </c>
      <c r="L9" s="218"/>
      <c r="M9" s="218"/>
      <c r="N9" s="218"/>
      <c r="R9" s="179"/>
    </row>
    <row r="10" spans="1:18" ht="12.75">
      <c r="A10" s="6" t="s">
        <v>170</v>
      </c>
      <c r="B10" s="219">
        <v>2</v>
      </c>
      <c r="C10" s="219">
        <v>1</v>
      </c>
      <c r="D10" s="219">
        <v>3</v>
      </c>
      <c r="E10" s="219">
        <v>2</v>
      </c>
      <c r="F10" s="219">
        <v>1</v>
      </c>
      <c r="G10" s="219">
        <v>2231</v>
      </c>
      <c r="H10" s="219">
        <v>10000</v>
      </c>
      <c r="I10" s="219">
        <v>18000</v>
      </c>
      <c r="J10" s="219">
        <v>70</v>
      </c>
      <c r="K10" s="219">
        <v>194</v>
      </c>
      <c r="L10" s="218"/>
      <c r="M10" s="218"/>
      <c r="N10" s="218"/>
      <c r="R10" s="179"/>
    </row>
    <row r="11" spans="1:18" ht="12.75">
      <c r="A11" s="6" t="s">
        <v>171</v>
      </c>
      <c r="B11" s="184">
        <v>2</v>
      </c>
      <c r="C11" s="174" t="s">
        <v>42</v>
      </c>
      <c r="D11" s="184">
        <v>2</v>
      </c>
      <c r="E11" s="184">
        <v>2</v>
      </c>
      <c r="F11" s="174" t="s">
        <v>42</v>
      </c>
      <c r="G11" s="219">
        <v>2661</v>
      </c>
      <c r="H11" s="184">
        <v>2500</v>
      </c>
      <c r="I11" s="184">
        <v>5000</v>
      </c>
      <c r="J11" s="219">
        <v>25</v>
      </c>
      <c r="K11" s="219">
        <v>72</v>
      </c>
      <c r="L11" s="218"/>
      <c r="M11" s="218"/>
      <c r="N11" s="218"/>
      <c r="R11" s="179"/>
    </row>
    <row r="12" spans="1:18" ht="12.75">
      <c r="A12" s="6" t="s">
        <v>172</v>
      </c>
      <c r="B12" s="219">
        <v>452</v>
      </c>
      <c r="C12" s="219">
        <v>113</v>
      </c>
      <c r="D12" s="219">
        <v>565</v>
      </c>
      <c r="E12" s="219">
        <v>452</v>
      </c>
      <c r="F12" s="219">
        <v>113</v>
      </c>
      <c r="G12" s="219">
        <v>10942</v>
      </c>
      <c r="H12" s="219">
        <v>10000</v>
      </c>
      <c r="I12" s="219">
        <v>18000</v>
      </c>
      <c r="J12" s="219">
        <v>70</v>
      </c>
      <c r="K12" s="219">
        <v>7319</v>
      </c>
      <c r="L12" s="218"/>
      <c r="M12" s="218"/>
      <c r="N12" s="218"/>
      <c r="R12" s="179"/>
    </row>
    <row r="13" spans="1:18" ht="12.75">
      <c r="A13" s="220" t="s">
        <v>173</v>
      </c>
      <c r="B13" s="221">
        <v>627</v>
      </c>
      <c r="C13" s="221">
        <v>157</v>
      </c>
      <c r="D13" s="221">
        <v>784</v>
      </c>
      <c r="E13" s="221">
        <v>627</v>
      </c>
      <c r="F13" s="221">
        <v>157</v>
      </c>
      <c r="G13" s="221">
        <v>86821</v>
      </c>
      <c r="H13" s="222">
        <v>9022</v>
      </c>
      <c r="I13" s="222">
        <v>16083</v>
      </c>
      <c r="J13" s="222">
        <v>20</v>
      </c>
      <c r="K13" s="221">
        <v>9879</v>
      </c>
      <c r="L13" s="218"/>
      <c r="M13" s="218"/>
      <c r="N13" s="218"/>
      <c r="R13" s="179"/>
    </row>
    <row r="14" spans="1:18" ht="12.75">
      <c r="A14" s="220"/>
      <c r="B14" s="221"/>
      <c r="C14" s="221"/>
      <c r="D14" s="221"/>
      <c r="E14" s="221"/>
      <c r="F14" s="221"/>
      <c r="G14" s="221"/>
      <c r="H14" s="222"/>
      <c r="I14" s="222"/>
      <c r="J14" s="222"/>
      <c r="K14" s="221"/>
      <c r="L14" s="218"/>
      <c r="M14" s="218"/>
      <c r="N14" s="218"/>
      <c r="R14" s="179"/>
    </row>
    <row r="15" spans="1:18" ht="12.75">
      <c r="A15" s="220" t="s">
        <v>174</v>
      </c>
      <c r="B15" s="222" t="s">
        <v>42</v>
      </c>
      <c r="C15" s="223">
        <v>147</v>
      </c>
      <c r="D15" s="222">
        <v>147</v>
      </c>
      <c r="E15" s="221" t="s">
        <v>42</v>
      </c>
      <c r="F15" s="223">
        <v>140</v>
      </c>
      <c r="G15" s="222">
        <v>15000</v>
      </c>
      <c r="H15" s="221" t="s">
        <v>42</v>
      </c>
      <c r="I15" s="223">
        <v>10360</v>
      </c>
      <c r="J15" s="222">
        <v>10</v>
      </c>
      <c r="K15" s="222">
        <v>1600</v>
      </c>
      <c r="L15" s="218"/>
      <c r="M15" s="218"/>
      <c r="N15" s="218"/>
      <c r="R15" s="179"/>
    </row>
    <row r="16" spans="1:18" ht="12.75">
      <c r="A16" s="220"/>
      <c r="B16" s="221"/>
      <c r="C16" s="221"/>
      <c r="D16" s="221"/>
      <c r="E16" s="221"/>
      <c r="F16" s="221"/>
      <c r="G16" s="221"/>
      <c r="H16" s="222"/>
      <c r="I16" s="222"/>
      <c r="J16" s="222"/>
      <c r="K16" s="221"/>
      <c r="L16" s="218"/>
      <c r="M16" s="218"/>
      <c r="N16" s="218"/>
      <c r="R16" s="179"/>
    </row>
    <row r="17" spans="1:18" ht="12.75">
      <c r="A17" s="220" t="s">
        <v>175</v>
      </c>
      <c r="B17" s="222" t="s">
        <v>42</v>
      </c>
      <c r="C17" s="222">
        <v>40</v>
      </c>
      <c r="D17" s="222">
        <v>40</v>
      </c>
      <c r="E17" s="222" t="s">
        <v>42</v>
      </c>
      <c r="F17" s="222">
        <v>40</v>
      </c>
      <c r="G17" s="222" t="s">
        <v>42</v>
      </c>
      <c r="H17" s="222" t="s">
        <v>42</v>
      </c>
      <c r="I17" s="222">
        <v>14000</v>
      </c>
      <c r="J17" s="222" t="s">
        <v>42</v>
      </c>
      <c r="K17" s="222">
        <v>560</v>
      </c>
      <c r="L17" s="218"/>
      <c r="M17" s="218"/>
      <c r="N17" s="218"/>
      <c r="R17" s="179"/>
    </row>
    <row r="18" spans="1:18" ht="12.75">
      <c r="A18" s="6"/>
      <c r="B18" s="174"/>
      <c r="C18" s="174"/>
      <c r="D18" s="174"/>
      <c r="E18" s="174"/>
      <c r="F18" s="174"/>
      <c r="G18" s="174"/>
      <c r="H18" s="219"/>
      <c r="I18" s="219"/>
      <c r="J18" s="219"/>
      <c r="K18" s="174"/>
      <c r="L18" s="218"/>
      <c r="M18" s="218"/>
      <c r="N18" s="218"/>
      <c r="R18" s="179"/>
    </row>
    <row r="19" spans="1:18" ht="12.75">
      <c r="A19" s="6" t="s">
        <v>176</v>
      </c>
      <c r="B19" s="219" t="s">
        <v>42</v>
      </c>
      <c r="C19" s="219">
        <v>4</v>
      </c>
      <c r="D19" s="219">
        <v>4</v>
      </c>
      <c r="E19" s="219" t="s">
        <v>42</v>
      </c>
      <c r="F19" s="219">
        <v>4</v>
      </c>
      <c r="G19" s="219" t="s">
        <v>42</v>
      </c>
      <c r="H19" s="219" t="s">
        <v>42</v>
      </c>
      <c r="I19" s="219">
        <v>14000</v>
      </c>
      <c r="J19" s="219" t="s">
        <v>42</v>
      </c>
      <c r="K19" s="219">
        <v>56</v>
      </c>
      <c r="L19" s="218"/>
      <c r="M19" s="218"/>
      <c r="N19" s="218"/>
      <c r="R19" s="179"/>
    </row>
    <row r="20" spans="1:18" ht="12.75">
      <c r="A20" s="6" t="s">
        <v>177</v>
      </c>
      <c r="B20" s="219" t="s">
        <v>42</v>
      </c>
      <c r="C20" s="184">
        <v>40</v>
      </c>
      <c r="D20" s="219">
        <v>40</v>
      </c>
      <c r="E20" s="219" t="s">
        <v>42</v>
      </c>
      <c r="F20" s="184">
        <v>39</v>
      </c>
      <c r="G20" s="219">
        <v>1500</v>
      </c>
      <c r="H20" s="219" t="s">
        <v>42</v>
      </c>
      <c r="I20" s="184">
        <v>13500</v>
      </c>
      <c r="J20" s="219">
        <v>17</v>
      </c>
      <c r="K20" s="219">
        <v>552</v>
      </c>
      <c r="L20" s="218"/>
      <c r="M20" s="218"/>
      <c r="N20" s="218"/>
      <c r="R20" s="179"/>
    </row>
    <row r="21" spans="1:18" ht="12.75">
      <c r="A21" s="6" t="s">
        <v>178</v>
      </c>
      <c r="B21" s="219" t="s">
        <v>42</v>
      </c>
      <c r="C21" s="219">
        <v>59</v>
      </c>
      <c r="D21" s="219">
        <v>59</v>
      </c>
      <c r="E21" s="219" t="s">
        <v>42</v>
      </c>
      <c r="F21" s="219">
        <v>57</v>
      </c>
      <c r="G21" s="219">
        <v>815</v>
      </c>
      <c r="H21" s="219" t="s">
        <v>42</v>
      </c>
      <c r="I21" s="219">
        <v>12000</v>
      </c>
      <c r="J21" s="219">
        <v>18</v>
      </c>
      <c r="K21" s="219">
        <v>699</v>
      </c>
      <c r="L21" s="218"/>
      <c r="M21" s="218"/>
      <c r="N21" s="218"/>
      <c r="R21" s="179"/>
    </row>
    <row r="22" spans="1:18" ht="12.75">
      <c r="A22" s="220" t="s">
        <v>274</v>
      </c>
      <c r="B22" s="221" t="s">
        <v>42</v>
      </c>
      <c r="C22" s="221">
        <v>103</v>
      </c>
      <c r="D22" s="221">
        <v>103</v>
      </c>
      <c r="E22" s="221" t="s">
        <v>42</v>
      </c>
      <c r="F22" s="221">
        <v>100</v>
      </c>
      <c r="G22" s="221">
        <v>2315</v>
      </c>
      <c r="H22" s="222" t="s">
        <v>42</v>
      </c>
      <c r="I22" s="222">
        <v>12665</v>
      </c>
      <c r="J22" s="222">
        <v>17</v>
      </c>
      <c r="K22" s="221">
        <v>1307</v>
      </c>
      <c r="L22" s="218"/>
      <c r="M22" s="218"/>
      <c r="N22" s="218"/>
      <c r="R22" s="179"/>
    </row>
    <row r="23" spans="1:18" ht="12.75">
      <c r="A23" s="220"/>
      <c r="B23" s="221"/>
      <c r="C23" s="221"/>
      <c r="D23" s="221"/>
      <c r="E23" s="221"/>
      <c r="F23" s="221"/>
      <c r="G23" s="221"/>
      <c r="H23" s="222"/>
      <c r="I23" s="222"/>
      <c r="J23" s="222"/>
      <c r="K23" s="221"/>
      <c r="L23" s="218"/>
      <c r="M23" s="218"/>
      <c r="N23" s="218"/>
      <c r="R23" s="179"/>
    </row>
    <row r="24" spans="1:18" ht="12.75">
      <c r="A24" s="220" t="s">
        <v>179</v>
      </c>
      <c r="B24" s="222">
        <v>1</v>
      </c>
      <c r="C24" s="222">
        <v>28</v>
      </c>
      <c r="D24" s="222">
        <v>29</v>
      </c>
      <c r="E24" s="222">
        <v>1</v>
      </c>
      <c r="F24" s="222">
        <v>28</v>
      </c>
      <c r="G24" s="222" t="s">
        <v>42</v>
      </c>
      <c r="H24" s="222">
        <v>11250</v>
      </c>
      <c r="I24" s="222">
        <v>18450</v>
      </c>
      <c r="J24" s="222" t="s">
        <v>42</v>
      </c>
      <c r="K24" s="222">
        <v>528</v>
      </c>
      <c r="L24" s="218"/>
      <c r="M24" s="218"/>
      <c r="N24" s="218"/>
      <c r="R24" s="179"/>
    </row>
    <row r="25" spans="1:18" ht="12.75">
      <c r="A25" s="220"/>
      <c r="B25" s="221"/>
      <c r="C25" s="221"/>
      <c r="D25" s="221"/>
      <c r="E25" s="221"/>
      <c r="F25" s="221"/>
      <c r="G25" s="221"/>
      <c r="H25" s="222"/>
      <c r="I25" s="222"/>
      <c r="J25" s="222"/>
      <c r="K25" s="221"/>
      <c r="L25" s="218"/>
      <c r="M25" s="218"/>
      <c r="N25" s="218"/>
      <c r="R25" s="179"/>
    </row>
    <row r="26" spans="1:18" ht="12.75">
      <c r="A26" s="220" t="s">
        <v>180</v>
      </c>
      <c r="B26" s="222" t="s">
        <v>42</v>
      </c>
      <c r="C26" s="222">
        <v>4</v>
      </c>
      <c r="D26" s="222">
        <v>4</v>
      </c>
      <c r="E26" s="222" t="s">
        <v>42</v>
      </c>
      <c r="F26" s="222">
        <v>4</v>
      </c>
      <c r="G26" s="222">
        <v>800</v>
      </c>
      <c r="H26" s="222" t="s">
        <v>42</v>
      </c>
      <c r="I26" s="222">
        <v>8000</v>
      </c>
      <c r="J26" s="222">
        <v>6</v>
      </c>
      <c r="K26" s="222">
        <v>37</v>
      </c>
      <c r="L26" s="218"/>
      <c r="M26" s="218"/>
      <c r="N26" s="218"/>
      <c r="R26" s="179"/>
    </row>
    <row r="27" spans="1:18" ht="12.75">
      <c r="A27" s="6"/>
      <c r="B27" s="174"/>
      <c r="C27" s="174"/>
      <c r="D27" s="174"/>
      <c r="E27" s="174"/>
      <c r="F27" s="174"/>
      <c r="G27" s="174"/>
      <c r="H27" s="219"/>
      <c r="I27" s="219"/>
      <c r="J27" s="219"/>
      <c r="K27" s="174"/>
      <c r="L27" s="218"/>
      <c r="M27" s="218"/>
      <c r="N27" s="218"/>
      <c r="R27" s="179"/>
    </row>
    <row r="28" spans="1:18" ht="12.75">
      <c r="A28" s="6" t="s">
        <v>184</v>
      </c>
      <c r="B28" s="226" t="s">
        <v>42</v>
      </c>
      <c r="C28" s="226">
        <v>7</v>
      </c>
      <c r="D28" s="219">
        <v>7</v>
      </c>
      <c r="E28" s="226" t="s">
        <v>42</v>
      </c>
      <c r="F28" s="226">
        <v>7</v>
      </c>
      <c r="G28" s="219">
        <v>526</v>
      </c>
      <c r="H28" s="226" t="s">
        <v>42</v>
      </c>
      <c r="I28" s="226">
        <v>21700</v>
      </c>
      <c r="J28" s="226">
        <v>32</v>
      </c>
      <c r="K28" s="226">
        <v>169</v>
      </c>
      <c r="L28" s="218"/>
      <c r="M28" s="218"/>
      <c r="N28" s="218"/>
      <c r="R28" s="179"/>
    </row>
    <row r="29" spans="1:18" ht="12.75">
      <c r="A29" s="6" t="s">
        <v>185</v>
      </c>
      <c r="B29" s="226" t="s">
        <v>42</v>
      </c>
      <c r="C29" s="226">
        <v>19</v>
      </c>
      <c r="D29" s="219">
        <v>19</v>
      </c>
      <c r="E29" s="226" t="s">
        <v>42</v>
      </c>
      <c r="F29" s="226">
        <v>19</v>
      </c>
      <c r="G29" s="219" t="s">
        <v>42</v>
      </c>
      <c r="H29" s="226" t="s">
        <v>42</v>
      </c>
      <c r="I29" s="226">
        <v>25000</v>
      </c>
      <c r="J29" s="226" t="s">
        <v>42</v>
      </c>
      <c r="K29" s="219">
        <v>475</v>
      </c>
      <c r="L29" s="218"/>
      <c r="M29" s="218"/>
      <c r="N29" s="218"/>
      <c r="R29" s="179"/>
    </row>
    <row r="30" spans="1:18" ht="12.75">
      <c r="A30" s="6" t="s">
        <v>187</v>
      </c>
      <c r="B30" s="226">
        <v>5</v>
      </c>
      <c r="C30" s="226">
        <v>5</v>
      </c>
      <c r="D30" s="219">
        <v>10</v>
      </c>
      <c r="E30" s="226" t="s">
        <v>42</v>
      </c>
      <c r="F30" s="226">
        <v>5</v>
      </c>
      <c r="G30" s="219" t="s">
        <v>42</v>
      </c>
      <c r="H30" s="226" t="s">
        <v>42</v>
      </c>
      <c r="I30" s="226">
        <v>15000</v>
      </c>
      <c r="J30" s="226" t="s">
        <v>42</v>
      </c>
      <c r="K30" s="219">
        <v>75</v>
      </c>
      <c r="L30" s="218"/>
      <c r="M30" s="218"/>
      <c r="N30" s="218"/>
      <c r="R30" s="179"/>
    </row>
    <row r="31" spans="1:18" ht="12.75">
      <c r="A31" s="220" t="s">
        <v>188</v>
      </c>
      <c r="B31" s="221">
        <v>5</v>
      </c>
      <c r="C31" s="221">
        <v>31</v>
      </c>
      <c r="D31" s="221">
        <v>36</v>
      </c>
      <c r="E31" s="221" t="s">
        <v>42</v>
      </c>
      <c r="F31" s="221">
        <v>31</v>
      </c>
      <c r="G31" s="221">
        <v>526</v>
      </c>
      <c r="H31" s="222" t="s">
        <v>42</v>
      </c>
      <c r="I31" s="222">
        <v>22642</v>
      </c>
      <c r="J31" s="222">
        <v>32</v>
      </c>
      <c r="K31" s="221">
        <v>719</v>
      </c>
      <c r="L31" s="218"/>
      <c r="M31" s="218"/>
      <c r="N31" s="218"/>
      <c r="R31" s="179"/>
    </row>
    <row r="32" spans="1:18" ht="12.75">
      <c r="A32" s="220"/>
      <c r="B32" s="221"/>
      <c r="C32" s="221"/>
      <c r="D32" s="221"/>
      <c r="E32" s="221"/>
      <c r="F32" s="221"/>
      <c r="G32" s="221"/>
      <c r="H32" s="222"/>
      <c r="I32" s="222"/>
      <c r="J32" s="222"/>
      <c r="K32" s="221"/>
      <c r="L32" s="218"/>
      <c r="M32" s="218"/>
      <c r="N32" s="218"/>
      <c r="R32" s="179"/>
    </row>
    <row r="33" spans="1:18" ht="12.75">
      <c r="A33" s="6" t="s">
        <v>197</v>
      </c>
      <c r="B33" s="174" t="s">
        <v>42</v>
      </c>
      <c r="C33" s="219">
        <v>4</v>
      </c>
      <c r="D33" s="219">
        <v>4</v>
      </c>
      <c r="E33" s="174" t="s">
        <v>42</v>
      </c>
      <c r="F33" s="219">
        <v>4</v>
      </c>
      <c r="G33" s="219">
        <v>556</v>
      </c>
      <c r="H33" s="174" t="s">
        <v>42</v>
      </c>
      <c r="I33" s="219" t="s">
        <v>42</v>
      </c>
      <c r="J33" s="219">
        <v>6</v>
      </c>
      <c r="K33" s="219">
        <v>3</v>
      </c>
      <c r="L33" s="218"/>
      <c r="M33" s="218"/>
      <c r="N33" s="218"/>
      <c r="R33" s="179"/>
    </row>
    <row r="34" spans="1:18" ht="12.75">
      <c r="A34" s="220" t="s">
        <v>276</v>
      </c>
      <c r="B34" s="221" t="s">
        <v>42</v>
      </c>
      <c r="C34" s="221">
        <v>4</v>
      </c>
      <c r="D34" s="221">
        <v>4</v>
      </c>
      <c r="E34" s="221" t="s">
        <v>42</v>
      </c>
      <c r="F34" s="221">
        <v>4</v>
      </c>
      <c r="G34" s="221">
        <v>556</v>
      </c>
      <c r="H34" s="222" t="s">
        <v>42</v>
      </c>
      <c r="I34" s="222" t="s">
        <v>42</v>
      </c>
      <c r="J34" s="222">
        <v>6</v>
      </c>
      <c r="K34" s="221">
        <v>3</v>
      </c>
      <c r="L34" s="218"/>
      <c r="M34" s="218"/>
      <c r="N34" s="218"/>
      <c r="R34" s="179"/>
    </row>
    <row r="35" spans="1:18" ht="12.75">
      <c r="A35" s="220"/>
      <c r="B35" s="221"/>
      <c r="C35" s="221"/>
      <c r="D35" s="221"/>
      <c r="E35" s="221"/>
      <c r="F35" s="221"/>
      <c r="G35" s="221"/>
      <c r="H35" s="222"/>
      <c r="I35" s="222"/>
      <c r="J35" s="222"/>
      <c r="K35" s="221"/>
      <c r="L35" s="218"/>
      <c r="M35" s="218"/>
      <c r="N35" s="218"/>
      <c r="R35" s="179"/>
    </row>
    <row r="36" spans="1:18" ht="12.75">
      <c r="A36" s="6" t="s">
        <v>207</v>
      </c>
      <c r="B36" s="219" t="s">
        <v>42</v>
      </c>
      <c r="C36" s="219">
        <v>1</v>
      </c>
      <c r="D36" s="219">
        <v>1</v>
      </c>
      <c r="E36" s="219" t="s">
        <v>42</v>
      </c>
      <c r="F36" s="219">
        <v>1</v>
      </c>
      <c r="G36" s="219" t="s">
        <v>42</v>
      </c>
      <c r="H36" s="219" t="s">
        <v>42</v>
      </c>
      <c r="I36" s="219">
        <v>40000</v>
      </c>
      <c r="J36" s="219" t="s">
        <v>42</v>
      </c>
      <c r="K36" s="219">
        <v>40</v>
      </c>
      <c r="L36" s="218"/>
      <c r="M36" s="218"/>
      <c r="N36" s="218"/>
      <c r="R36" s="179"/>
    </row>
    <row r="37" spans="1:18" s="225" customFormat="1" ht="12.75">
      <c r="A37" s="220" t="s">
        <v>209</v>
      </c>
      <c r="B37" s="221" t="s">
        <v>42</v>
      </c>
      <c r="C37" s="221">
        <v>1</v>
      </c>
      <c r="D37" s="221">
        <v>1</v>
      </c>
      <c r="E37" s="221" t="s">
        <v>42</v>
      </c>
      <c r="F37" s="221">
        <v>1</v>
      </c>
      <c r="G37" s="221" t="s">
        <v>42</v>
      </c>
      <c r="H37" s="222" t="s">
        <v>42</v>
      </c>
      <c r="I37" s="222">
        <v>40000</v>
      </c>
      <c r="J37" s="222" t="s">
        <v>42</v>
      </c>
      <c r="K37" s="221">
        <v>40</v>
      </c>
      <c r="L37" s="224"/>
      <c r="M37" s="224"/>
      <c r="N37" s="224"/>
      <c r="R37" s="257"/>
    </row>
    <row r="38" spans="1:18" ht="12.75">
      <c r="A38" s="6"/>
      <c r="B38" s="174"/>
      <c r="C38" s="174"/>
      <c r="D38" s="174"/>
      <c r="E38" s="174"/>
      <c r="F38" s="174"/>
      <c r="G38" s="174"/>
      <c r="H38" s="219"/>
      <c r="I38" s="219"/>
      <c r="J38" s="219"/>
      <c r="K38" s="174"/>
      <c r="L38" s="218"/>
      <c r="M38" s="218"/>
      <c r="N38" s="218"/>
      <c r="R38" s="179"/>
    </row>
    <row r="39" spans="1:19" ht="12.75">
      <c r="A39" s="6" t="s">
        <v>211</v>
      </c>
      <c r="B39" s="174" t="s">
        <v>42</v>
      </c>
      <c r="C39" s="219">
        <v>1</v>
      </c>
      <c r="D39" s="219">
        <v>1</v>
      </c>
      <c r="E39" s="174" t="s">
        <v>42</v>
      </c>
      <c r="F39" s="219">
        <v>1</v>
      </c>
      <c r="G39" s="219" t="s">
        <v>42</v>
      </c>
      <c r="H39" s="174" t="s">
        <v>42</v>
      </c>
      <c r="I39" s="219">
        <v>7000</v>
      </c>
      <c r="J39" s="219" t="s">
        <v>42</v>
      </c>
      <c r="K39" s="219">
        <v>7</v>
      </c>
      <c r="L39" s="218"/>
      <c r="M39" s="218"/>
      <c r="N39" s="218"/>
      <c r="R39" s="179"/>
      <c r="S39" s="215"/>
    </row>
    <row r="40" spans="1:18" s="225" customFormat="1" ht="12.75">
      <c r="A40" s="220" t="s">
        <v>213</v>
      </c>
      <c r="B40" s="221" t="s">
        <v>42</v>
      </c>
      <c r="C40" s="221">
        <v>1</v>
      </c>
      <c r="D40" s="221">
        <v>1</v>
      </c>
      <c r="E40" s="221" t="s">
        <v>42</v>
      </c>
      <c r="F40" s="221">
        <v>1</v>
      </c>
      <c r="G40" s="221" t="s">
        <v>42</v>
      </c>
      <c r="H40" s="221" t="s">
        <v>42</v>
      </c>
      <c r="I40" s="222">
        <v>7000</v>
      </c>
      <c r="J40" s="222" t="s">
        <v>42</v>
      </c>
      <c r="K40" s="221">
        <v>7</v>
      </c>
      <c r="L40" s="224"/>
      <c r="M40" s="224"/>
      <c r="N40" s="224"/>
      <c r="R40" s="257"/>
    </row>
    <row r="41" spans="1:18" ht="12.75">
      <c r="A41" s="6"/>
      <c r="B41" s="174"/>
      <c r="C41" s="174"/>
      <c r="D41" s="174"/>
      <c r="E41" s="174"/>
      <c r="F41" s="174"/>
      <c r="G41" s="174"/>
      <c r="H41" s="219"/>
      <c r="I41" s="219"/>
      <c r="J41" s="219"/>
      <c r="K41" s="174"/>
      <c r="L41" s="218"/>
      <c r="M41" s="218"/>
      <c r="N41" s="218"/>
      <c r="R41" s="179"/>
    </row>
    <row r="42" spans="1:18" ht="12.75">
      <c r="A42" s="6" t="s">
        <v>222</v>
      </c>
      <c r="B42" s="219" t="s">
        <v>42</v>
      </c>
      <c r="C42" s="219" t="s">
        <v>42</v>
      </c>
      <c r="D42" s="219" t="s">
        <v>42</v>
      </c>
      <c r="E42" s="219" t="s">
        <v>42</v>
      </c>
      <c r="F42" s="219" t="s">
        <v>42</v>
      </c>
      <c r="G42" s="219">
        <v>105</v>
      </c>
      <c r="H42" s="219" t="s">
        <v>42</v>
      </c>
      <c r="I42" s="219" t="s">
        <v>42</v>
      </c>
      <c r="J42" s="219">
        <v>10</v>
      </c>
      <c r="K42" s="219">
        <v>1</v>
      </c>
      <c r="L42" s="218"/>
      <c r="M42" s="218"/>
      <c r="N42" s="218"/>
      <c r="R42" s="179"/>
    </row>
    <row r="43" spans="1:18" ht="12.75">
      <c r="A43" s="6" t="s">
        <v>223</v>
      </c>
      <c r="B43" s="219" t="s">
        <v>42</v>
      </c>
      <c r="C43" s="219">
        <v>5</v>
      </c>
      <c r="D43" s="219">
        <v>5</v>
      </c>
      <c r="E43" s="219" t="s">
        <v>42</v>
      </c>
      <c r="F43" s="219">
        <v>5</v>
      </c>
      <c r="G43" s="219">
        <v>800</v>
      </c>
      <c r="H43" s="219" t="s">
        <v>42</v>
      </c>
      <c r="I43" s="219">
        <v>5000</v>
      </c>
      <c r="J43" s="219">
        <v>15</v>
      </c>
      <c r="K43" s="219">
        <v>37</v>
      </c>
      <c r="L43" s="218"/>
      <c r="M43" s="218"/>
      <c r="N43" s="218"/>
      <c r="R43" s="179"/>
    </row>
    <row r="44" spans="1:18" s="225" customFormat="1" ht="12.75">
      <c r="A44" s="220" t="s">
        <v>224</v>
      </c>
      <c r="B44" s="221" t="s">
        <v>42</v>
      </c>
      <c r="C44" s="221">
        <v>5</v>
      </c>
      <c r="D44" s="221">
        <v>5</v>
      </c>
      <c r="E44" s="221" t="s">
        <v>42</v>
      </c>
      <c r="F44" s="221">
        <v>5</v>
      </c>
      <c r="G44" s="221">
        <v>905</v>
      </c>
      <c r="H44" s="222" t="s">
        <v>42</v>
      </c>
      <c r="I44" s="222">
        <v>5000</v>
      </c>
      <c r="J44" s="222">
        <v>14</v>
      </c>
      <c r="K44" s="221">
        <v>38</v>
      </c>
      <c r="L44" s="224"/>
      <c r="M44" s="224"/>
      <c r="N44" s="224"/>
      <c r="R44" s="257"/>
    </row>
    <row r="45" spans="1:18" ht="12.75">
      <c r="A45" s="6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218"/>
      <c r="M45" s="218"/>
      <c r="N45" s="218"/>
      <c r="R45" s="179"/>
    </row>
    <row r="46" spans="1:18" ht="13.5" thickBot="1">
      <c r="A46" s="227" t="s">
        <v>225</v>
      </c>
      <c r="B46" s="187">
        <v>633</v>
      </c>
      <c r="C46" s="187">
        <v>521</v>
      </c>
      <c r="D46" s="187">
        <v>1154</v>
      </c>
      <c r="E46" s="187">
        <v>628</v>
      </c>
      <c r="F46" s="187">
        <v>511</v>
      </c>
      <c r="G46" s="187">
        <v>106923</v>
      </c>
      <c r="H46" s="187">
        <v>9025</v>
      </c>
      <c r="I46" s="187">
        <v>13942</v>
      </c>
      <c r="J46" s="187">
        <v>18</v>
      </c>
      <c r="K46" s="187">
        <v>14718</v>
      </c>
      <c r="L46" s="218"/>
      <c r="M46" s="218"/>
      <c r="N46" s="218"/>
      <c r="R46" s="179"/>
    </row>
    <row r="47" spans="1:18" ht="12.75">
      <c r="A47" s="228"/>
      <c r="C47" s="230"/>
      <c r="D47" s="229"/>
      <c r="E47" s="229"/>
      <c r="R47" s="179"/>
    </row>
    <row r="48" spans="9:18" ht="12.75">
      <c r="I48" s="230"/>
      <c r="J48" s="230"/>
      <c r="K48" s="230"/>
      <c r="R48" s="179"/>
    </row>
    <row r="49" spans="5:18" ht="12.75">
      <c r="E49" s="230"/>
      <c r="K49" s="230"/>
      <c r="R49" s="179"/>
    </row>
    <row r="50" ht="12.75">
      <c r="I50" s="230"/>
    </row>
  </sheetData>
  <mergeCells count="7">
    <mergeCell ref="E7:F7"/>
    <mergeCell ref="H7:I7"/>
    <mergeCell ref="G5:G8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4028">
    <pageSetUpPr fitToPage="1"/>
  </sheetPr>
  <dimension ref="A1:S65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100" customWidth="1"/>
    <col min="2" max="16384" width="11.421875" style="100" customWidth="1"/>
  </cols>
  <sheetData>
    <row r="1" spans="1:11" s="164" customFormat="1" ht="18">
      <c r="A1" s="290" t="s">
        <v>306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3" spans="1:11" s="166" customFormat="1" ht="15">
      <c r="A3" s="275" t="s">
        <v>305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s="166" customFormat="1" ht="15">
      <c r="A4" s="209"/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ht="12.75">
      <c r="A5" s="282"/>
      <c r="B5" s="296" t="s">
        <v>163</v>
      </c>
      <c r="C5" s="310"/>
      <c r="D5" s="310"/>
      <c r="E5" s="310"/>
      <c r="F5" s="310"/>
      <c r="G5" s="307" t="s">
        <v>164</v>
      </c>
      <c r="H5" s="284"/>
      <c r="I5" s="163" t="s">
        <v>3</v>
      </c>
      <c r="J5" s="285"/>
      <c r="K5" s="41"/>
    </row>
    <row r="6" spans="1:11" ht="12.75">
      <c r="A6" s="40" t="s">
        <v>165</v>
      </c>
      <c r="B6" s="294" t="s">
        <v>40</v>
      </c>
      <c r="C6" s="311"/>
      <c r="D6" s="311"/>
      <c r="E6" s="311"/>
      <c r="F6" s="295"/>
      <c r="G6" s="308"/>
      <c r="H6" s="296" t="s">
        <v>166</v>
      </c>
      <c r="I6" s="297"/>
      <c r="J6" s="41" t="s">
        <v>2</v>
      </c>
      <c r="K6" s="9" t="s">
        <v>10</v>
      </c>
    </row>
    <row r="7" spans="1:11" ht="12.75">
      <c r="A7" s="40" t="s">
        <v>167</v>
      </c>
      <c r="B7" s="211"/>
      <c r="C7" s="163" t="s">
        <v>14</v>
      </c>
      <c r="D7" s="212"/>
      <c r="E7" s="291" t="s">
        <v>15</v>
      </c>
      <c r="F7" s="293"/>
      <c r="G7" s="308"/>
      <c r="H7" s="294" t="s">
        <v>168</v>
      </c>
      <c r="I7" s="295"/>
      <c r="J7" s="9" t="s">
        <v>8</v>
      </c>
      <c r="K7" s="9" t="s">
        <v>13</v>
      </c>
    </row>
    <row r="8" spans="1:17" ht="13.5" thickBot="1">
      <c r="A8" s="213"/>
      <c r="B8" s="214" t="s">
        <v>97</v>
      </c>
      <c r="C8" s="214" t="s">
        <v>98</v>
      </c>
      <c r="D8" s="214" t="s">
        <v>14</v>
      </c>
      <c r="E8" s="214" t="s">
        <v>97</v>
      </c>
      <c r="F8" s="214" t="s">
        <v>98</v>
      </c>
      <c r="G8" s="309"/>
      <c r="H8" s="214" t="s">
        <v>97</v>
      </c>
      <c r="I8" s="214" t="s">
        <v>98</v>
      </c>
      <c r="J8" s="171" t="s">
        <v>143</v>
      </c>
      <c r="K8" s="171"/>
      <c r="P8" s="215"/>
      <c r="Q8" s="215"/>
    </row>
    <row r="9" spans="1:18" ht="12.75">
      <c r="A9" s="220" t="s">
        <v>174</v>
      </c>
      <c r="B9" s="222" t="s">
        <v>42</v>
      </c>
      <c r="C9" s="223">
        <v>24</v>
      </c>
      <c r="D9" s="222">
        <v>24</v>
      </c>
      <c r="E9" s="221" t="s">
        <v>42</v>
      </c>
      <c r="F9" s="223">
        <v>24</v>
      </c>
      <c r="G9" s="222" t="s">
        <v>42</v>
      </c>
      <c r="H9" s="221" t="s">
        <v>42</v>
      </c>
      <c r="I9" s="223">
        <v>3125</v>
      </c>
      <c r="J9" s="222" t="s">
        <v>42</v>
      </c>
      <c r="K9" s="222">
        <v>75</v>
      </c>
      <c r="L9" s="218"/>
      <c r="M9" s="218"/>
      <c r="N9" s="218"/>
      <c r="R9" s="179"/>
    </row>
    <row r="10" spans="1:18" ht="12.75">
      <c r="A10" s="220"/>
      <c r="B10" s="221"/>
      <c r="C10" s="221"/>
      <c r="D10" s="221"/>
      <c r="E10" s="221"/>
      <c r="F10" s="221"/>
      <c r="G10" s="221"/>
      <c r="H10" s="222"/>
      <c r="I10" s="222"/>
      <c r="J10" s="222"/>
      <c r="K10" s="221"/>
      <c r="L10" s="218"/>
      <c r="M10" s="218"/>
      <c r="N10" s="218"/>
      <c r="R10" s="179"/>
    </row>
    <row r="11" spans="1:18" ht="12.75">
      <c r="A11" s="220" t="s">
        <v>179</v>
      </c>
      <c r="B11" s="222">
        <v>6</v>
      </c>
      <c r="C11" s="222">
        <v>121</v>
      </c>
      <c r="D11" s="222">
        <v>127</v>
      </c>
      <c r="E11" s="222">
        <v>5</v>
      </c>
      <c r="F11" s="222">
        <v>104</v>
      </c>
      <c r="G11" s="222" t="s">
        <v>42</v>
      </c>
      <c r="H11" s="222">
        <v>1900</v>
      </c>
      <c r="I11" s="222">
        <v>3254</v>
      </c>
      <c r="J11" s="222" t="s">
        <v>42</v>
      </c>
      <c r="K11" s="222">
        <v>348</v>
      </c>
      <c r="L11" s="218"/>
      <c r="M11" s="218"/>
      <c r="N11" s="218"/>
      <c r="R11" s="179"/>
    </row>
    <row r="12" spans="1:18" ht="12.75">
      <c r="A12" s="220"/>
      <c r="B12" s="221"/>
      <c r="C12" s="221"/>
      <c r="D12" s="221"/>
      <c r="E12" s="221"/>
      <c r="F12" s="221"/>
      <c r="G12" s="221"/>
      <c r="H12" s="222"/>
      <c r="I12" s="222"/>
      <c r="J12" s="222"/>
      <c r="K12" s="221"/>
      <c r="L12" s="218"/>
      <c r="M12" s="218"/>
      <c r="N12" s="218"/>
      <c r="R12" s="179"/>
    </row>
    <row r="13" spans="1:18" ht="12.75">
      <c r="A13" s="220" t="s">
        <v>180</v>
      </c>
      <c r="B13" s="222">
        <v>2</v>
      </c>
      <c r="C13" s="222" t="s">
        <v>42</v>
      </c>
      <c r="D13" s="222">
        <v>2</v>
      </c>
      <c r="E13" s="222">
        <v>2</v>
      </c>
      <c r="F13" s="222" t="s">
        <v>42</v>
      </c>
      <c r="G13" s="222">
        <v>433</v>
      </c>
      <c r="H13" s="222">
        <v>3500</v>
      </c>
      <c r="I13" s="222" t="s">
        <v>42</v>
      </c>
      <c r="J13" s="222">
        <v>4</v>
      </c>
      <c r="K13" s="222">
        <v>9</v>
      </c>
      <c r="L13" s="218"/>
      <c r="M13" s="218"/>
      <c r="N13" s="218"/>
      <c r="R13" s="179"/>
    </row>
    <row r="14" spans="1:18" ht="12.75">
      <c r="A14" s="6"/>
      <c r="B14" s="174"/>
      <c r="C14" s="174"/>
      <c r="D14" s="174"/>
      <c r="E14" s="174"/>
      <c r="F14" s="174"/>
      <c r="G14" s="174"/>
      <c r="H14" s="219"/>
      <c r="I14" s="219"/>
      <c r="J14" s="219"/>
      <c r="K14" s="174"/>
      <c r="L14" s="218"/>
      <c r="M14" s="218"/>
      <c r="N14" s="218"/>
      <c r="R14" s="179"/>
    </row>
    <row r="15" spans="1:18" ht="12.75">
      <c r="A15" s="6" t="s">
        <v>182</v>
      </c>
      <c r="B15" s="174" t="s">
        <v>42</v>
      </c>
      <c r="C15" s="219" t="s">
        <v>42</v>
      </c>
      <c r="D15" s="219" t="s">
        <v>42</v>
      </c>
      <c r="E15" s="174" t="s">
        <v>42</v>
      </c>
      <c r="F15" s="219" t="s">
        <v>42</v>
      </c>
      <c r="G15" s="219">
        <v>48</v>
      </c>
      <c r="H15" s="174" t="s">
        <v>42</v>
      </c>
      <c r="I15" s="219" t="s">
        <v>42</v>
      </c>
      <c r="J15" s="219">
        <v>20</v>
      </c>
      <c r="K15" s="219">
        <v>1</v>
      </c>
      <c r="L15" s="218"/>
      <c r="M15" s="218"/>
      <c r="N15" s="218"/>
      <c r="R15" s="179"/>
    </row>
    <row r="16" spans="1:18" s="225" customFormat="1" ht="12.75">
      <c r="A16" s="220" t="s">
        <v>275</v>
      </c>
      <c r="B16" s="221" t="s">
        <v>42</v>
      </c>
      <c r="C16" s="221" t="s">
        <v>42</v>
      </c>
      <c r="D16" s="221" t="s">
        <v>42</v>
      </c>
      <c r="E16" s="221" t="s">
        <v>42</v>
      </c>
      <c r="F16" s="221" t="s">
        <v>42</v>
      </c>
      <c r="G16" s="221">
        <v>48</v>
      </c>
      <c r="H16" s="221" t="s">
        <v>42</v>
      </c>
      <c r="I16" s="222" t="s">
        <v>42</v>
      </c>
      <c r="J16" s="222">
        <v>20</v>
      </c>
      <c r="K16" s="221">
        <v>1</v>
      </c>
      <c r="L16" s="224"/>
      <c r="M16" s="224"/>
      <c r="N16" s="224"/>
      <c r="R16" s="257"/>
    </row>
    <row r="17" spans="1:18" ht="12.75">
      <c r="A17" s="6"/>
      <c r="B17" s="174"/>
      <c r="C17" s="174"/>
      <c r="D17" s="174"/>
      <c r="E17" s="174"/>
      <c r="F17" s="174"/>
      <c r="G17" s="174"/>
      <c r="H17" s="219"/>
      <c r="I17" s="219"/>
      <c r="J17" s="219"/>
      <c r="K17" s="174"/>
      <c r="L17" s="218"/>
      <c r="M17" s="218"/>
      <c r="N17" s="218"/>
      <c r="R17" s="179"/>
    </row>
    <row r="18" spans="1:18" ht="12.75">
      <c r="A18" s="6" t="s">
        <v>184</v>
      </c>
      <c r="B18" s="226">
        <v>23</v>
      </c>
      <c r="C18" s="226">
        <v>23</v>
      </c>
      <c r="D18" s="219">
        <v>46</v>
      </c>
      <c r="E18" s="226">
        <v>22</v>
      </c>
      <c r="F18" s="226">
        <v>23</v>
      </c>
      <c r="G18" s="219">
        <v>4499</v>
      </c>
      <c r="H18" s="226">
        <v>6800</v>
      </c>
      <c r="I18" s="226">
        <v>14900</v>
      </c>
      <c r="J18" s="226">
        <v>10</v>
      </c>
      <c r="K18" s="226">
        <v>537</v>
      </c>
      <c r="L18" s="218"/>
      <c r="M18" s="218"/>
      <c r="N18" s="218"/>
      <c r="R18" s="179"/>
    </row>
    <row r="19" spans="1:18" ht="12.75">
      <c r="A19" s="6" t="s">
        <v>186</v>
      </c>
      <c r="B19" s="226" t="s">
        <v>42</v>
      </c>
      <c r="C19" s="226">
        <v>29</v>
      </c>
      <c r="D19" s="219">
        <v>29</v>
      </c>
      <c r="E19" s="226" t="s">
        <v>42</v>
      </c>
      <c r="F19" s="226">
        <v>25</v>
      </c>
      <c r="G19" s="219" t="s">
        <v>42</v>
      </c>
      <c r="H19" s="226" t="s">
        <v>42</v>
      </c>
      <c r="I19" s="226">
        <v>16520</v>
      </c>
      <c r="J19" s="226" t="s">
        <v>42</v>
      </c>
      <c r="K19" s="219">
        <v>413</v>
      </c>
      <c r="L19" s="218"/>
      <c r="M19" s="218"/>
      <c r="N19" s="218"/>
      <c r="R19" s="179"/>
    </row>
    <row r="20" spans="1:18" ht="12.75">
      <c r="A20" s="220" t="s">
        <v>188</v>
      </c>
      <c r="B20" s="221">
        <v>23</v>
      </c>
      <c r="C20" s="221">
        <v>52</v>
      </c>
      <c r="D20" s="221">
        <v>75</v>
      </c>
      <c r="E20" s="221">
        <v>22</v>
      </c>
      <c r="F20" s="221">
        <v>48</v>
      </c>
      <c r="G20" s="221">
        <v>4499</v>
      </c>
      <c r="H20" s="222">
        <v>6800</v>
      </c>
      <c r="I20" s="222">
        <v>15744</v>
      </c>
      <c r="J20" s="222">
        <v>10</v>
      </c>
      <c r="K20" s="221">
        <v>950</v>
      </c>
      <c r="L20" s="218"/>
      <c r="M20" s="218"/>
      <c r="N20" s="218"/>
      <c r="R20" s="179"/>
    </row>
    <row r="21" spans="1:18" ht="12.75">
      <c r="A21" s="220"/>
      <c r="B21" s="221"/>
      <c r="C21" s="221"/>
      <c r="D21" s="221"/>
      <c r="E21" s="221"/>
      <c r="F21" s="221"/>
      <c r="G21" s="221"/>
      <c r="H21" s="222"/>
      <c r="I21" s="222"/>
      <c r="J21" s="222"/>
      <c r="K21" s="221"/>
      <c r="L21" s="218"/>
      <c r="M21" s="218"/>
      <c r="N21" s="218"/>
      <c r="R21" s="179"/>
    </row>
    <row r="22" spans="1:18" ht="12.75">
      <c r="A22" s="220" t="s">
        <v>189</v>
      </c>
      <c r="B22" s="222" t="s">
        <v>42</v>
      </c>
      <c r="C22" s="222" t="s">
        <v>42</v>
      </c>
      <c r="D22" s="222" t="s">
        <v>42</v>
      </c>
      <c r="E22" s="222" t="s">
        <v>42</v>
      </c>
      <c r="F22" s="222" t="s">
        <v>42</v>
      </c>
      <c r="G22" s="222">
        <v>1300</v>
      </c>
      <c r="H22" s="222" t="s">
        <v>42</v>
      </c>
      <c r="I22" s="222">
        <v>5000</v>
      </c>
      <c r="J22" s="222">
        <v>16</v>
      </c>
      <c r="K22" s="222">
        <v>21</v>
      </c>
      <c r="L22" s="218"/>
      <c r="M22" s="218"/>
      <c r="N22" s="218"/>
      <c r="R22" s="179"/>
    </row>
    <row r="23" spans="1:18" ht="12.75">
      <c r="A23" s="6"/>
      <c r="B23" s="174"/>
      <c r="C23" s="174"/>
      <c r="D23" s="174"/>
      <c r="E23" s="174"/>
      <c r="F23" s="174"/>
      <c r="G23" s="174"/>
      <c r="H23" s="219"/>
      <c r="I23" s="219"/>
      <c r="J23" s="219"/>
      <c r="K23" s="174"/>
      <c r="L23" s="218"/>
      <c r="M23" s="218"/>
      <c r="N23" s="218"/>
      <c r="R23" s="179"/>
    </row>
    <row r="24" spans="1:18" ht="12.75">
      <c r="A24" s="6" t="s">
        <v>190</v>
      </c>
      <c r="B24" s="174" t="s">
        <v>42</v>
      </c>
      <c r="C24" s="219">
        <v>5</v>
      </c>
      <c r="D24" s="219">
        <v>5</v>
      </c>
      <c r="E24" s="174" t="s">
        <v>42</v>
      </c>
      <c r="F24" s="219">
        <v>5</v>
      </c>
      <c r="G24" s="219">
        <v>80</v>
      </c>
      <c r="H24" s="174" t="s">
        <v>42</v>
      </c>
      <c r="I24" s="219" t="s">
        <v>42</v>
      </c>
      <c r="J24" s="219">
        <v>12</v>
      </c>
      <c r="K24" s="219">
        <v>1</v>
      </c>
      <c r="L24" s="218"/>
      <c r="M24" s="218"/>
      <c r="N24" s="218"/>
      <c r="R24" s="179"/>
    </row>
    <row r="25" spans="1:18" ht="12.75">
      <c r="A25" s="6" t="s">
        <v>191</v>
      </c>
      <c r="B25" s="219" t="s">
        <v>42</v>
      </c>
      <c r="C25" s="219" t="s">
        <v>42</v>
      </c>
      <c r="D25" s="219" t="s">
        <v>42</v>
      </c>
      <c r="E25" s="219" t="s">
        <v>42</v>
      </c>
      <c r="F25" s="219" t="s">
        <v>42</v>
      </c>
      <c r="G25" s="219">
        <v>458</v>
      </c>
      <c r="H25" s="219" t="s">
        <v>42</v>
      </c>
      <c r="I25" s="219" t="s">
        <v>42</v>
      </c>
      <c r="J25" s="219" t="s">
        <v>42</v>
      </c>
      <c r="K25" s="219" t="s">
        <v>42</v>
      </c>
      <c r="L25" s="218"/>
      <c r="M25" s="218"/>
      <c r="N25" s="218"/>
      <c r="R25" s="179"/>
    </row>
    <row r="26" spans="1:18" ht="12.75">
      <c r="A26" s="6" t="s">
        <v>192</v>
      </c>
      <c r="B26" s="219" t="s">
        <v>42</v>
      </c>
      <c r="C26" s="219">
        <v>21</v>
      </c>
      <c r="D26" s="219">
        <v>21</v>
      </c>
      <c r="E26" s="219" t="s">
        <v>42</v>
      </c>
      <c r="F26" s="219">
        <v>21</v>
      </c>
      <c r="G26" s="219">
        <v>30</v>
      </c>
      <c r="H26" s="219" t="s">
        <v>42</v>
      </c>
      <c r="I26" s="219">
        <v>7200</v>
      </c>
      <c r="J26" s="219">
        <v>6</v>
      </c>
      <c r="K26" s="219">
        <v>151</v>
      </c>
      <c r="L26" s="218"/>
      <c r="M26" s="218"/>
      <c r="N26" s="218"/>
      <c r="R26" s="179"/>
    </row>
    <row r="27" spans="1:18" ht="12.75">
      <c r="A27" s="6" t="s">
        <v>193</v>
      </c>
      <c r="B27" s="174" t="s">
        <v>42</v>
      </c>
      <c r="C27" s="219">
        <v>20</v>
      </c>
      <c r="D27" s="219">
        <v>20</v>
      </c>
      <c r="E27" s="174" t="s">
        <v>42</v>
      </c>
      <c r="F27" s="219">
        <v>20</v>
      </c>
      <c r="G27" s="219">
        <v>14</v>
      </c>
      <c r="H27" s="174" t="s">
        <v>42</v>
      </c>
      <c r="I27" s="219" t="s">
        <v>42</v>
      </c>
      <c r="J27" s="219">
        <v>5</v>
      </c>
      <c r="K27" s="219" t="s">
        <v>42</v>
      </c>
      <c r="L27" s="218"/>
      <c r="M27" s="218"/>
      <c r="N27" s="218"/>
      <c r="R27" s="179"/>
    </row>
    <row r="28" spans="1:18" ht="12.75">
      <c r="A28" s="6" t="s">
        <v>195</v>
      </c>
      <c r="B28" s="219" t="s">
        <v>42</v>
      </c>
      <c r="C28" s="219">
        <v>45</v>
      </c>
      <c r="D28" s="219">
        <v>45</v>
      </c>
      <c r="E28" s="219" t="s">
        <v>42</v>
      </c>
      <c r="F28" s="219">
        <v>45</v>
      </c>
      <c r="G28" s="219">
        <v>11</v>
      </c>
      <c r="H28" s="219" t="s">
        <v>42</v>
      </c>
      <c r="I28" s="219" t="s">
        <v>42</v>
      </c>
      <c r="J28" s="219">
        <v>5</v>
      </c>
      <c r="K28" s="219" t="s">
        <v>42</v>
      </c>
      <c r="L28" s="218"/>
      <c r="M28" s="218"/>
      <c r="N28" s="218"/>
      <c r="R28" s="179"/>
    </row>
    <row r="29" spans="1:18" ht="12.75">
      <c r="A29" s="220" t="s">
        <v>276</v>
      </c>
      <c r="B29" s="221" t="s">
        <v>42</v>
      </c>
      <c r="C29" s="221">
        <v>91</v>
      </c>
      <c r="D29" s="221">
        <v>91</v>
      </c>
      <c r="E29" s="221" t="s">
        <v>42</v>
      </c>
      <c r="F29" s="221">
        <v>91</v>
      </c>
      <c r="G29" s="221">
        <v>593</v>
      </c>
      <c r="H29" s="222" t="s">
        <v>42</v>
      </c>
      <c r="I29" s="222">
        <v>1662</v>
      </c>
      <c r="J29" s="222">
        <v>2</v>
      </c>
      <c r="K29" s="221">
        <v>152</v>
      </c>
      <c r="L29" s="218"/>
      <c r="M29" s="218"/>
      <c r="N29" s="218"/>
      <c r="R29" s="179"/>
    </row>
    <row r="30" spans="1:18" ht="12.75">
      <c r="A30" s="220"/>
      <c r="B30" s="221"/>
      <c r="C30" s="221"/>
      <c r="D30" s="221"/>
      <c r="E30" s="221"/>
      <c r="F30" s="221"/>
      <c r="G30" s="221"/>
      <c r="H30" s="222"/>
      <c r="I30" s="222"/>
      <c r="J30" s="222"/>
      <c r="K30" s="221"/>
      <c r="L30" s="218"/>
      <c r="M30" s="218"/>
      <c r="N30" s="218"/>
      <c r="R30" s="179"/>
    </row>
    <row r="31" spans="1:18" ht="12.75">
      <c r="A31" s="220" t="s">
        <v>199</v>
      </c>
      <c r="B31" s="222" t="s">
        <v>42</v>
      </c>
      <c r="C31" s="222" t="s">
        <v>42</v>
      </c>
      <c r="D31" s="222" t="s">
        <v>42</v>
      </c>
      <c r="E31" s="222" t="s">
        <v>42</v>
      </c>
      <c r="F31" s="222" t="s">
        <v>42</v>
      </c>
      <c r="G31" s="223">
        <v>71</v>
      </c>
      <c r="H31" s="221" t="s">
        <v>42</v>
      </c>
      <c r="I31" s="222" t="s">
        <v>42</v>
      </c>
      <c r="J31" s="223">
        <v>5</v>
      </c>
      <c r="K31" s="222" t="s">
        <v>42</v>
      </c>
      <c r="L31" s="218"/>
      <c r="M31" s="218"/>
      <c r="N31" s="218"/>
      <c r="R31" s="179"/>
    </row>
    <row r="32" spans="1:18" ht="12.75">
      <c r="A32" s="6"/>
      <c r="B32" s="174"/>
      <c r="C32" s="174"/>
      <c r="D32" s="174"/>
      <c r="E32" s="174"/>
      <c r="F32" s="174"/>
      <c r="G32" s="174"/>
      <c r="H32" s="219"/>
      <c r="I32" s="219"/>
      <c r="J32" s="219"/>
      <c r="K32" s="174"/>
      <c r="L32" s="218"/>
      <c r="M32" s="218"/>
      <c r="N32" s="218"/>
      <c r="R32" s="179"/>
    </row>
    <row r="33" spans="1:18" ht="12.75">
      <c r="A33" s="6" t="s">
        <v>200</v>
      </c>
      <c r="B33" s="174" t="s">
        <v>42</v>
      </c>
      <c r="C33" s="219">
        <v>10</v>
      </c>
      <c r="D33" s="219">
        <v>10</v>
      </c>
      <c r="E33" s="174" t="s">
        <v>42</v>
      </c>
      <c r="F33" s="219">
        <v>10</v>
      </c>
      <c r="G33" s="219">
        <v>3422</v>
      </c>
      <c r="H33" s="174" t="s">
        <v>42</v>
      </c>
      <c r="I33" s="219">
        <v>8000</v>
      </c>
      <c r="J33" s="219">
        <v>15</v>
      </c>
      <c r="K33" s="219">
        <v>131</v>
      </c>
      <c r="L33" s="218"/>
      <c r="M33" s="218"/>
      <c r="N33" s="218"/>
      <c r="R33" s="179"/>
    </row>
    <row r="34" spans="1:18" ht="12.75">
      <c r="A34" s="6" t="s">
        <v>203</v>
      </c>
      <c r="B34" s="219" t="s">
        <v>42</v>
      </c>
      <c r="C34" s="219" t="s">
        <v>42</v>
      </c>
      <c r="D34" s="219" t="s">
        <v>42</v>
      </c>
      <c r="E34" s="219" t="s">
        <v>42</v>
      </c>
      <c r="F34" s="219" t="s">
        <v>42</v>
      </c>
      <c r="G34" s="219">
        <v>800</v>
      </c>
      <c r="H34" s="219" t="s">
        <v>42</v>
      </c>
      <c r="I34" s="219" t="s">
        <v>42</v>
      </c>
      <c r="J34" s="219">
        <v>13</v>
      </c>
      <c r="K34" s="219">
        <v>10</v>
      </c>
      <c r="L34" s="218"/>
      <c r="M34" s="218"/>
      <c r="N34" s="218"/>
      <c r="R34" s="179"/>
    </row>
    <row r="35" spans="1:18" ht="12.75">
      <c r="A35" s="6" t="s">
        <v>204</v>
      </c>
      <c r="B35" s="219" t="s">
        <v>42</v>
      </c>
      <c r="C35" s="219" t="s">
        <v>42</v>
      </c>
      <c r="D35" s="219" t="s">
        <v>42</v>
      </c>
      <c r="E35" s="219" t="s">
        <v>42</v>
      </c>
      <c r="F35" s="219" t="s">
        <v>42</v>
      </c>
      <c r="G35" s="219">
        <v>3258</v>
      </c>
      <c r="H35" s="219" t="s">
        <v>42</v>
      </c>
      <c r="I35" s="219" t="s">
        <v>42</v>
      </c>
      <c r="J35" s="219" t="s">
        <v>42</v>
      </c>
      <c r="K35" s="219" t="s">
        <v>42</v>
      </c>
      <c r="L35" s="218"/>
      <c r="M35" s="218"/>
      <c r="N35" s="218"/>
      <c r="R35" s="179"/>
    </row>
    <row r="36" spans="1:18" s="225" customFormat="1" ht="12.75">
      <c r="A36" s="220" t="s">
        <v>205</v>
      </c>
      <c r="B36" s="221" t="s">
        <v>42</v>
      </c>
      <c r="C36" s="221">
        <v>10</v>
      </c>
      <c r="D36" s="221">
        <v>10</v>
      </c>
      <c r="E36" s="221" t="s">
        <v>42</v>
      </c>
      <c r="F36" s="221">
        <v>10</v>
      </c>
      <c r="G36" s="221">
        <v>7480</v>
      </c>
      <c r="H36" s="222" t="s">
        <v>42</v>
      </c>
      <c r="I36" s="222">
        <v>8000</v>
      </c>
      <c r="J36" s="222">
        <v>8</v>
      </c>
      <c r="K36" s="221">
        <v>141</v>
      </c>
      <c r="L36" s="224"/>
      <c r="M36" s="224"/>
      <c r="N36" s="224"/>
      <c r="R36" s="257"/>
    </row>
    <row r="37" spans="1:18" ht="12.75">
      <c r="A37" s="6"/>
      <c r="B37" s="174"/>
      <c r="C37" s="174"/>
      <c r="D37" s="174"/>
      <c r="E37" s="174"/>
      <c r="F37" s="174"/>
      <c r="G37" s="174"/>
      <c r="H37" s="219"/>
      <c r="I37" s="219"/>
      <c r="J37" s="219"/>
      <c r="K37" s="174"/>
      <c r="L37" s="218"/>
      <c r="M37" s="218"/>
      <c r="N37" s="218"/>
      <c r="R37" s="179"/>
    </row>
    <row r="38" spans="1:18" ht="12.75">
      <c r="A38" s="6" t="s">
        <v>206</v>
      </c>
      <c r="B38" s="219" t="s">
        <v>42</v>
      </c>
      <c r="C38" s="219">
        <v>3</v>
      </c>
      <c r="D38" s="219">
        <v>3</v>
      </c>
      <c r="E38" s="219" t="s">
        <v>42</v>
      </c>
      <c r="F38" s="219">
        <v>3</v>
      </c>
      <c r="G38" s="219">
        <v>1200</v>
      </c>
      <c r="H38" s="219" t="s">
        <v>42</v>
      </c>
      <c r="I38" s="219">
        <v>5000</v>
      </c>
      <c r="J38" s="219">
        <v>10</v>
      </c>
      <c r="K38" s="219">
        <v>27</v>
      </c>
      <c r="L38" s="218"/>
      <c r="M38" s="218"/>
      <c r="N38" s="218"/>
      <c r="R38" s="179"/>
    </row>
    <row r="39" spans="1:18" ht="12.75">
      <c r="A39" s="6" t="s">
        <v>207</v>
      </c>
      <c r="B39" s="219" t="s">
        <v>42</v>
      </c>
      <c r="C39" s="219">
        <v>294</v>
      </c>
      <c r="D39" s="219">
        <v>294</v>
      </c>
      <c r="E39" s="219" t="s">
        <v>42</v>
      </c>
      <c r="F39" s="219">
        <v>283</v>
      </c>
      <c r="G39" s="219" t="s">
        <v>42</v>
      </c>
      <c r="H39" s="219" t="s">
        <v>42</v>
      </c>
      <c r="I39" s="219">
        <v>5600</v>
      </c>
      <c r="J39" s="219" t="s">
        <v>42</v>
      </c>
      <c r="K39" s="219">
        <v>1585</v>
      </c>
      <c r="L39" s="218"/>
      <c r="M39" s="218"/>
      <c r="N39" s="218"/>
      <c r="R39" s="179"/>
    </row>
    <row r="40" spans="1:18" ht="12.75">
      <c r="A40" s="6" t="s">
        <v>208</v>
      </c>
      <c r="B40" s="219">
        <v>56</v>
      </c>
      <c r="C40" s="219">
        <v>1699</v>
      </c>
      <c r="D40" s="219">
        <v>1755</v>
      </c>
      <c r="E40" s="219">
        <v>56</v>
      </c>
      <c r="F40" s="219">
        <v>1134</v>
      </c>
      <c r="G40" s="219">
        <v>4468</v>
      </c>
      <c r="H40" s="219">
        <v>1500</v>
      </c>
      <c r="I40" s="219">
        <v>5600</v>
      </c>
      <c r="J40" s="219">
        <v>10</v>
      </c>
      <c r="K40" s="219">
        <v>6479</v>
      </c>
      <c r="L40" s="218"/>
      <c r="M40" s="218"/>
      <c r="N40" s="218"/>
      <c r="R40" s="179"/>
    </row>
    <row r="41" spans="1:18" s="225" customFormat="1" ht="12.75">
      <c r="A41" s="220" t="s">
        <v>209</v>
      </c>
      <c r="B41" s="221">
        <v>56</v>
      </c>
      <c r="C41" s="221">
        <v>1996</v>
      </c>
      <c r="D41" s="221">
        <v>2052</v>
      </c>
      <c r="E41" s="221">
        <v>56</v>
      </c>
      <c r="F41" s="221">
        <v>1420</v>
      </c>
      <c r="G41" s="221">
        <v>5668</v>
      </c>
      <c r="H41" s="222">
        <v>1500</v>
      </c>
      <c r="I41" s="222">
        <v>5599</v>
      </c>
      <c r="J41" s="222">
        <v>10</v>
      </c>
      <c r="K41" s="221">
        <v>8091</v>
      </c>
      <c r="L41" s="224"/>
      <c r="M41" s="224"/>
      <c r="N41" s="224"/>
      <c r="R41" s="257"/>
    </row>
    <row r="42" spans="1:18" ht="12.75">
      <c r="A42" s="6"/>
      <c r="B42" s="174"/>
      <c r="C42" s="174"/>
      <c r="D42" s="174"/>
      <c r="E42" s="174"/>
      <c r="F42" s="174"/>
      <c r="G42" s="174"/>
      <c r="H42" s="219"/>
      <c r="I42" s="219"/>
      <c r="J42" s="219"/>
      <c r="K42" s="174"/>
      <c r="L42" s="218"/>
      <c r="M42" s="218"/>
      <c r="N42" s="218"/>
      <c r="R42" s="179"/>
    </row>
    <row r="43" spans="1:18" s="225" customFormat="1" ht="12.75">
      <c r="A43" s="220" t="s">
        <v>210</v>
      </c>
      <c r="B43" s="222">
        <v>6</v>
      </c>
      <c r="C43" s="222">
        <v>6</v>
      </c>
      <c r="D43" s="222">
        <v>12</v>
      </c>
      <c r="E43" s="222">
        <v>4</v>
      </c>
      <c r="F43" s="222">
        <v>6</v>
      </c>
      <c r="G43" s="222">
        <v>465</v>
      </c>
      <c r="H43" s="222">
        <v>713</v>
      </c>
      <c r="I43" s="222">
        <v>3000</v>
      </c>
      <c r="J43" s="222">
        <v>12</v>
      </c>
      <c r="K43" s="222">
        <v>26</v>
      </c>
      <c r="L43" s="224"/>
      <c r="M43" s="224"/>
      <c r="N43" s="224"/>
      <c r="R43" s="257"/>
    </row>
    <row r="44" spans="1:19" ht="12.75">
      <c r="A44" s="6"/>
      <c r="B44" s="174"/>
      <c r="C44" s="174"/>
      <c r="D44" s="174"/>
      <c r="E44" s="174"/>
      <c r="F44" s="174"/>
      <c r="G44" s="174"/>
      <c r="H44" s="219"/>
      <c r="I44" s="219"/>
      <c r="J44" s="219"/>
      <c r="K44" s="174"/>
      <c r="L44" s="218"/>
      <c r="M44" s="218"/>
      <c r="N44" s="218"/>
      <c r="R44" s="179"/>
      <c r="S44" s="215"/>
    </row>
    <row r="45" spans="1:19" ht="12.75">
      <c r="A45" s="6" t="s">
        <v>211</v>
      </c>
      <c r="B45" s="174" t="s">
        <v>42</v>
      </c>
      <c r="C45" s="219">
        <v>75</v>
      </c>
      <c r="D45" s="219">
        <v>75</v>
      </c>
      <c r="E45" s="174" t="s">
        <v>42</v>
      </c>
      <c r="F45" s="219">
        <v>75</v>
      </c>
      <c r="G45" s="219" t="s">
        <v>42</v>
      </c>
      <c r="H45" s="174" t="s">
        <v>42</v>
      </c>
      <c r="I45" s="219">
        <v>1400</v>
      </c>
      <c r="J45" s="219" t="s">
        <v>42</v>
      </c>
      <c r="K45" s="219">
        <v>105</v>
      </c>
      <c r="L45" s="218"/>
      <c r="M45" s="218"/>
      <c r="N45" s="218"/>
      <c r="R45" s="179"/>
      <c r="S45" s="215"/>
    </row>
    <row r="46" spans="1:18" ht="12.75">
      <c r="A46" s="6" t="s">
        <v>212</v>
      </c>
      <c r="B46" s="174" t="s">
        <v>42</v>
      </c>
      <c r="C46" s="219">
        <v>60</v>
      </c>
      <c r="D46" s="219">
        <v>60</v>
      </c>
      <c r="E46" s="174" t="s">
        <v>42</v>
      </c>
      <c r="F46" s="219">
        <v>60</v>
      </c>
      <c r="G46" s="219" t="s">
        <v>42</v>
      </c>
      <c r="H46" s="174" t="s">
        <v>42</v>
      </c>
      <c r="I46" s="219">
        <v>10000</v>
      </c>
      <c r="J46" s="219" t="s">
        <v>42</v>
      </c>
      <c r="K46" s="219">
        <v>600</v>
      </c>
      <c r="L46" s="218"/>
      <c r="M46" s="218"/>
      <c r="N46" s="218"/>
      <c r="R46" s="179"/>
    </row>
    <row r="47" spans="1:18" s="225" customFormat="1" ht="12.75">
      <c r="A47" s="220" t="s">
        <v>213</v>
      </c>
      <c r="B47" s="221" t="s">
        <v>42</v>
      </c>
      <c r="C47" s="221">
        <v>135</v>
      </c>
      <c r="D47" s="221">
        <v>135</v>
      </c>
      <c r="E47" s="221" t="s">
        <v>42</v>
      </c>
      <c r="F47" s="221">
        <v>135</v>
      </c>
      <c r="G47" s="221" t="s">
        <v>42</v>
      </c>
      <c r="H47" s="221" t="s">
        <v>42</v>
      </c>
      <c r="I47" s="222">
        <v>5222</v>
      </c>
      <c r="J47" s="222" t="s">
        <v>42</v>
      </c>
      <c r="K47" s="221">
        <v>705</v>
      </c>
      <c r="L47" s="224"/>
      <c r="M47" s="224"/>
      <c r="N47" s="224"/>
      <c r="R47" s="257"/>
    </row>
    <row r="48" spans="1:18" ht="12.75">
      <c r="A48" s="6"/>
      <c r="B48" s="174"/>
      <c r="C48" s="174"/>
      <c r="D48" s="174"/>
      <c r="E48" s="174"/>
      <c r="F48" s="174"/>
      <c r="G48" s="174"/>
      <c r="H48" s="219"/>
      <c r="I48" s="219"/>
      <c r="J48" s="219"/>
      <c r="K48" s="174"/>
      <c r="L48" s="218"/>
      <c r="M48" s="218"/>
      <c r="N48" s="218"/>
      <c r="R48" s="179"/>
    </row>
    <row r="49" spans="1:18" ht="12.75">
      <c r="A49" s="6" t="s">
        <v>214</v>
      </c>
      <c r="B49" s="174" t="s">
        <v>42</v>
      </c>
      <c r="C49" s="219">
        <v>10</v>
      </c>
      <c r="D49" s="219">
        <v>10</v>
      </c>
      <c r="E49" s="174" t="s">
        <v>42</v>
      </c>
      <c r="F49" s="219">
        <v>10</v>
      </c>
      <c r="G49" s="174" t="s">
        <v>42</v>
      </c>
      <c r="H49" s="174" t="s">
        <v>42</v>
      </c>
      <c r="I49" s="219">
        <v>8500</v>
      </c>
      <c r="J49" s="174" t="s">
        <v>42</v>
      </c>
      <c r="K49" s="219">
        <v>85</v>
      </c>
      <c r="L49" s="218"/>
      <c r="M49" s="218"/>
      <c r="N49" s="218"/>
      <c r="R49" s="179"/>
    </row>
    <row r="50" spans="1:18" ht="12.75">
      <c r="A50" s="6" t="s">
        <v>216</v>
      </c>
      <c r="B50" s="219" t="s">
        <v>42</v>
      </c>
      <c r="C50" s="219">
        <v>14</v>
      </c>
      <c r="D50" s="219">
        <v>14</v>
      </c>
      <c r="E50" s="219" t="s">
        <v>42</v>
      </c>
      <c r="F50" s="219">
        <v>14</v>
      </c>
      <c r="G50" s="219">
        <v>1000</v>
      </c>
      <c r="H50" s="219" t="s">
        <v>42</v>
      </c>
      <c r="I50" s="219">
        <v>5000</v>
      </c>
      <c r="J50" s="219" t="s">
        <v>42</v>
      </c>
      <c r="K50" s="219">
        <v>70</v>
      </c>
      <c r="L50" s="218"/>
      <c r="M50" s="218"/>
      <c r="N50" s="218"/>
      <c r="R50" s="179"/>
    </row>
    <row r="51" spans="1:18" ht="12.75">
      <c r="A51" s="6" t="s">
        <v>217</v>
      </c>
      <c r="B51" s="174" t="s">
        <v>42</v>
      </c>
      <c r="C51" s="219">
        <v>155</v>
      </c>
      <c r="D51" s="219">
        <v>155</v>
      </c>
      <c r="E51" s="174" t="s">
        <v>42</v>
      </c>
      <c r="F51" s="219">
        <v>155</v>
      </c>
      <c r="G51" s="219">
        <v>10000</v>
      </c>
      <c r="H51" s="174" t="s">
        <v>42</v>
      </c>
      <c r="I51" s="219">
        <v>24525</v>
      </c>
      <c r="J51" s="184">
        <v>19</v>
      </c>
      <c r="K51" s="219">
        <v>3991</v>
      </c>
      <c r="L51" s="218"/>
      <c r="M51" s="218"/>
      <c r="N51" s="218"/>
      <c r="R51" s="179"/>
    </row>
    <row r="52" spans="1:18" ht="12.75">
      <c r="A52" s="6" t="s">
        <v>218</v>
      </c>
      <c r="B52" s="219" t="s">
        <v>42</v>
      </c>
      <c r="C52" s="219">
        <v>892</v>
      </c>
      <c r="D52" s="219">
        <v>892</v>
      </c>
      <c r="E52" s="219" t="s">
        <v>42</v>
      </c>
      <c r="F52" s="219">
        <v>867</v>
      </c>
      <c r="G52" s="219">
        <v>171</v>
      </c>
      <c r="H52" s="219" t="s">
        <v>42</v>
      </c>
      <c r="I52" s="219">
        <v>10500</v>
      </c>
      <c r="J52" s="219">
        <v>4</v>
      </c>
      <c r="K52" s="219">
        <v>9104</v>
      </c>
      <c r="L52" s="218"/>
      <c r="M52" s="218"/>
      <c r="N52" s="218"/>
      <c r="R52" s="179"/>
    </row>
    <row r="53" spans="1:18" ht="12.75">
      <c r="A53" s="6" t="s">
        <v>219</v>
      </c>
      <c r="B53" s="219" t="s">
        <v>42</v>
      </c>
      <c r="C53" s="219">
        <v>3</v>
      </c>
      <c r="D53" s="219">
        <v>3</v>
      </c>
      <c r="E53" s="219" t="s">
        <v>42</v>
      </c>
      <c r="F53" s="219">
        <v>3</v>
      </c>
      <c r="G53" s="219">
        <v>10282</v>
      </c>
      <c r="H53" s="219" t="s">
        <v>42</v>
      </c>
      <c r="I53" s="219">
        <v>4000</v>
      </c>
      <c r="J53" s="219">
        <v>5</v>
      </c>
      <c r="K53" s="219">
        <v>63</v>
      </c>
      <c r="L53" s="218"/>
      <c r="M53" s="218"/>
      <c r="N53" s="218"/>
      <c r="R53" s="179"/>
    </row>
    <row r="54" spans="1:18" ht="12.75">
      <c r="A54" s="6" t="s">
        <v>220</v>
      </c>
      <c r="B54" s="174" t="s">
        <v>42</v>
      </c>
      <c r="C54" s="219">
        <v>1500</v>
      </c>
      <c r="D54" s="219">
        <v>1500</v>
      </c>
      <c r="E54" s="174" t="s">
        <v>42</v>
      </c>
      <c r="F54" s="219">
        <v>799</v>
      </c>
      <c r="G54" s="174" t="s">
        <v>42</v>
      </c>
      <c r="H54" s="174" t="s">
        <v>42</v>
      </c>
      <c r="I54" s="219">
        <v>12000</v>
      </c>
      <c r="J54" s="174" t="s">
        <v>42</v>
      </c>
      <c r="K54" s="219">
        <v>9588</v>
      </c>
      <c r="L54" s="218"/>
      <c r="M54" s="218"/>
      <c r="N54" s="218"/>
      <c r="R54" s="179"/>
    </row>
    <row r="55" spans="1:18" ht="12.75">
      <c r="A55" s="6" t="s">
        <v>221</v>
      </c>
      <c r="B55" s="174" t="s">
        <v>42</v>
      </c>
      <c r="C55" s="219">
        <v>4</v>
      </c>
      <c r="D55" s="219">
        <v>4</v>
      </c>
      <c r="E55" s="174" t="s">
        <v>42</v>
      </c>
      <c r="F55" s="219">
        <v>4</v>
      </c>
      <c r="G55" s="174" t="s">
        <v>42</v>
      </c>
      <c r="H55" s="184">
        <v>3575</v>
      </c>
      <c r="I55" s="219">
        <v>8675</v>
      </c>
      <c r="J55" s="174" t="s">
        <v>42</v>
      </c>
      <c r="K55" s="219">
        <v>35</v>
      </c>
      <c r="L55" s="218"/>
      <c r="M55" s="218"/>
      <c r="N55" s="218"/>
      <c r="R55" s="179"/>
    </row>
    <row r="56" spans="1:18" s="225" customFormat="1" ht="12.75">
      <c r="A56" s="220" t="s">
        <v>277</v>
      </c>
      <c r="B56" s="221" t="s">
        <v>42</v>
      </c>
      <c r="C56" s="221">
        <v>2578</v>
      </c>
      <c r="D56" s="221">
        <v>2578</v>
      </c>
      <c r="E56" s="221" t="s">
        <v>42</v>
      </c>
      <c r="F56" s="221">
        <v>1852</v>
      </c>
      <c r="G56" s="221">
        <v>21453</v>
      </c>
      <c r="H56" s="222" t="s">
        <v>42</v>
      </c>
      <c r="I56" s="222">
        <v>12254</v>
      </c>
      <c r="J56" s="222">
        <v>11</v>
      </c>
      <c r="K56" s="221">
        <v>22936</v>
      </c>
      <c r="L56" s="224"/>
      <c r="M56" s="224"/>
      <c r="N56" s="224"/>
      <c r="R56" s="257"/>
    </row>
    <row r="57" spans="1:18" ht="12.75">
      <c r="A57" s="6"/>
      <c r="B57" s="174"/>
      <c r="C57" s="174"/>
      <c r="D57" s="174"/>
      <c r="E57" s="174"/>
      <c r="F57" s="174"/>
      <c r="G57" s="174"/>
      <c r="H57" s="219"/>
      <c r="I57" s="219"/>
      <c r="J57" s="219"/>
      <c r="K57" s="174"/>
      <c r="L57" s="218"/>
      <c r="M57" s="218"/>
      <c r="N57" s="218"/>
      <c r="R57" s="179"/>
    </row>
    <row r="58" spans="1:18" ht="12.75">
      <c r="A58" s="6" t="s">
        <v>222</v>
      </c>
      <c r="B58" s="219">
        <v>2</v>
      </c>
      <c r="C58" s="219">
        <v>123</v>
      </c>
      <c r="D58" s="219">
        <v>125</v>
      </c>
      <c r="E58" s="219">
        <v>2</v>
      </c>
      <c r="F58" s="219">
        <v>119</v>
      </c>
      <c r="G58" s="219">
        <v>44643</v>
      </c>
      <c r="H58" s="219">
        <v>5000</v>
      </c>
      <c r="I58" s="219">
        <v>17815</v>
      </c>
      <c r="J58" s="219">
        <v>21</v>
      </c>
      <c r="K58" s="219">
        <v>3067</v>
      </c>
      <c r="L58" s="218"/>
      <c r="M58" s="218"/>
      <c r="N58" s="218"/>
      <c r="R58" s="179"/>
    </row>
    <row r="59" spans="1:18" ht="12.75">
      <c r="A59" s="6" t="s">
        <v>223</v>
      </c>
      <c r="B59" s="219" t="s">
        <v>42</v>
      </c>
      <c r="C59" s="219">
        <v>362</v>
      </c>
      <c r="D59" s="219">
        <v>362</v>
      </c>
      <c r="E59" s="219" t="s">
        <v>42</v>
      </c>
      <c r="F59" s="219">
        <v>309</v>
      </c>
      <c r="G59" s="219">
        <v>51040</v>
      </c>
      <c r="H59" s="219" t="s">
        <v>42</v>
      </c>
      <c r="I59" s="219">
        <v>25053</v>
      </c>
      <c r="J59" s="219">
        <v>23</v>
      </c>
      <c r="K59" s="219">
        <v>8915</v>
      </c>
      <c r="L59" s="218"/>
      <c r="M59" s="218"/>
      <c r="N59" s="218"/>
      <c r="R59" s="179"/>
    </row>
    <row r="60" spans="1:18" s="225" customFormat="1" ht="12.75">
      <c r="A60" s="220" t="s">
        <v>224</v>
      </c>
      <c r="B60" s="221">
        <v>2</v>
      </c>
      <c r="C60" s="221">
        <v>485</v>
      </c>
      <c r="D60" s="221">
        <v>487</v>
      </c>
      <c r="E60" s="221">
        <v>2</v>
      </c>
      <c r="F60" s="221">
        <v>428</v>
      </c>
      <c r="G60" s="221">
        <v>95683</v>
      </c>
      <c r="H60" s="222">
        <v>5000</v>
      </c>
      <c r="I60" s="222">
        <v>23041</v>
      </c>
      <c r="J60" s="222">
        <v>22</v>
      </c>
      <c r="K60" s="221">
        <v>11982</v>
      </c>
      <c r="L60" s="224"/>
      <c r="M60" s="224"/>
      <c r="N60" s="224"/>
      <c r="R60" s="257"/>
    </row>
    <row r="61" spans="1:18" ht="12.75">
      <c r="A61" s="6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218"/>
      <c r="M61" s="218"/>
      <c r="N61" s="218"/>
      <c r="R61" s="179"/>
    </row>
    <row r="62" spans="1:18" ht="13.5" thickBot="1">
      <c r="A62" s="227" t="s">
        <v>225</v>
      </c>
      <c r="B62" s="187">
        <v>95</v>
      </c>
      <c r="C62" s="187">
        <v>5498</v>
      </c>
      <c r="D62" s="187">
        <v>5593</v>
      </c>
      <c r="E62" s="187">
        <v>91</v>
      </c>
      <c r="F62" s="187">
        <v>4118</v>
      </c>
      <c r="G62" s="187">
        <v>137693</v>
      </c>
      <c r="H62" s="187">
        <v>2890</v>
      </c>
      <c r="I62" s="187">
        <v>10352</v>
      </c>
      <c r="J62" s="187">
        <v>19</v>
      </c>
      <c r="K62" s="187">
        <v>45437</v>
      </c>
      <c r="L62" s="218"/>
      <c r="M62" s="218"/>
      <c r="N62" s="218"/>
      <c r="R62" s="179"/>
    </row>
    <row r="63" spans="1:18" ht="12.75">
      <c r="A63" s="228"/>
      <c r="D63" s="229"/>
      <c r="E63" s="229"/>
      <c r="R63" s="179"/>
    </row>
    <row r="64" ht="12.75">
      <c r="R64" s="179"/>
    </row>
    <row r="65" ht="12.75">
      <c r="R65" s="179"/>
    </row>
  </sheetData>
  <mergeCells count="7">
    <mergeCell ref="E7:F7"/>
    <mergeCell ref="H7:I7"/>
    <mergeCell ref="G5:G8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1">
    <pageSetUpPr fitToPage="1"/>
  </sheetPr>
  <dimension ref="A1:J31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14.7109375" style="13" customWidth="1"/>
    <col min="2" max="10" width="12.7109375" style="13" customWidth="1"/>
    <col min="11" max="11" width="11.140625" style="13" customWidth="1"/>
    <col min="12" max="12" width="12.00390625" style="13" customWidth="1"/>
    <col min="13" max="13" width="17.00390625" style="13" customWidth="1"/>
    <col min="14" max="19" width="17.140625" style="13" customWidth="1"/>
    <col min="20" max="16384" width="11.421875" style="13" customWidth="1"/>
  </cols>
  <sheetData>
    <row r="1" spans="1:10" s="2" customFormat="1" ht="18">
      <c r="A1" s="299" t="s">
        <v>306</v>
      </c>
      <c r="B1" s="299"/>
      <c r="C1" s="299"/>
      <c r="D1" s="299"/>
      <c r="E1" s="299"/>
      <c r="F1" s="299"/>
      <c r="G1" s="299"/>
      <c r="H1" s="299"/>
      <c r="I1" s="299"/>
      <c r="J1" s="299"/>
    </row>
    <row r="3" spans="1:10" s="3" customFormat="1" ht="15">
      <c r="A3" s="303" t="s">
        <v>0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s="3" customFormat="1" ht="15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/>
      <c r="B5" s="7" t="s">
        <v>1</v>
      </c>
      <c r="C5" s="8"/>
      <c r="D5" s="9" t="s">
        <v>2</v>
      </c>
      <c r="E5" s="9" t="s">
        <v>3</v>
      </c>
      <c r="F5" s="10"/>
      <c r="G5" s="11" t="s">
        <v>4</v>
      </c>
      <c r="H5" s="10"/>
      <c r="I5" s="12" t="s">
        <v>5</v>
      </c>
      <c r="J5" s="8"/>
    </row>
    <row r="6" spans="1:10" ht="12.75">
      <c r="A6" s="14" t="s">
        <v>6</v>
      </c>
      <c r="B6" s="15" t="s">
        <v>7</v>
      </c>
      <c r="C6" s="16"/>
      <c r="D6" s="9" t="s">
        <v>8</v>
      </c>
      <c r="E6" s="9" t="s">
        <v>9</v>
      </c>
      <c r="F6" s="11" t="s">
        <v>10</v>
      </c>
      <c r="G6" s="11" t="s">
        <v>11</v>
      </c>
      <c r="H6" s="11" t="s">
        <v>12</v>
      </c>
      <c r="I6" s="17" t="s">
        <v>13</v>
      </c>
      <c r="J6" s="16"/>
    </row>
    <row r="7" spans="1:10" ht="12.75">
      <c r="A7" s="6"/>
      <c r="B7" s="9" t="s">
        <v>14</v>
      </c>
      <c r="C7" s="9" t="s">
        <v>15</v>
      </c>
      <c r="D7" s="11"/>
      <c r="E7" s="9" t="s">
        <v>16</v>
      </c>
      <c r="F7" s="9" t="s">
        <v>17</v>
      </c>
      <c r="G7" s="11" t="s">
        <v>18</v>
      </c>
      <c r="H7" s="11" t="s">
        <v>19</v>
      </c>
      <c r="I7" s="11" t="s">
        <v>20</v>
      </c>
      <c r="J7" s="11" t="s">
        <v>21</v>
      </c>
    </row>
    <row r="8" spans="1:10" ht="13.5" thickBot="1">
      <c r="A8" s="6"/>
      <c r="B8" s="11" t="s">
        <v>22</v>
      </c>
      <c r="C8" s="11" t="s">
        <v>22</v>
      </c>
      <c r="D8" s="11" t="s">
        <v>23</v>
      </c>
      <c r="E8" s="9" t="s">
        <v>24</v>
      </c>
      <c r="F8" s="10"/>
      <c r="G8" s="11" t="s">
        <v>25</v>
      </c>
      <c r="H8" s="10"/>
      <c r="I8" s="10"/>
      <c r="J8" s="10"/>
    </row>
    <row r="9" spans="1:10" ht="12.75">
      <c r="A9" s="18">
        <v>1985</v>
      </c>
      <c r="B9" s="19">
        <v>58.2</v>
      </c>
      <c r="C9" s="19">
        <v>55.6</v>
      </c>
      <c r="D9" s="20">
        <v>6968</v>
      </c>
      <c r="E9" s="19">
        <v>169.9</v>
      </c>
      <c r="F9" s="19">
        <v>1070</v>
      </c>
      <c r="G9" s="21">
        <v>17.28510812207758</v>
      </c>
      <c r="H9" s="20">
        <v>154081.47320087027</v>
      </c>
      <c r="I9" s="20">
        <v>3261</v>
      </c>
      <c r="J9" s="20">
        <v>21460</v>
      </c>
    </row>
    <row r="10" spans="1:10" ht="12.75">
      <c r="A10" s="22">
        <v>1986</v>
      </c>
      <c r="B10" s="23">
        <v>52.3</v>
      </c>
      <c r="C10" s="23">
        <v>49.9</v>
      </c>
      <c r="D10" s="24">
        <v>6059</v>
      </c>
      <c r="E10" s="23">
        <v>150.4</v>
      </c>
      <c r="F10" s="23">
        <v>817.4</v>
      </c>
      <c r="G10" s="25">
        <v>25.609125767792964</v>
      </c>
      <c r="H10" s="24">
        <v>212620.05216785066</v>
      </c>
      <c r="I10" s="24">
        <v>10819</v>
      </c>
      <c r="J10" s="24">
        <v>22590</v>
      </c>
    </row>
    <row r="11" spans="1:10" ht="12.75">
      <c r="A11" s="22">
        <v>1987</v>
      </c>
      <c r="B11" s="23">
        <v>60.4</v>
      </c>
      <c r="C11" s="23">
        <v>58.4</v>
      </c>
      <c r="D11" s="24">
        <v>3987</v>
      </c>
      <c r="E11" s="23">
        <v>166.3</v>
      </c>
      <c r="F11" s="23">
        <v>1042.9</v>
      </c>
      <c r="G11" s="25">
        <v>21.14360583222146</v>
      </c>
      <c r="H11" s="24">
        <v>176583.36638899907</v>
      </c>
      <c r="I11" s="24">
        <v>37304</v>
      </c>
      <c r="J11" s="24">
        <v>13275</v>
      </c>
    </row>
    <row r="12" spans="1:10" ht="12.75">
      <c r="A12" s="22">
        <v>1988</v>
      </c>
      <c r="B12" s="23">
        <v>56.1</v>
      </c>
      <c r="C12" s="23">
        <v>54.1</v>
      </c>
      <c r="D12" s="24">
        <v>3921</v>
      </c>
      <c r="E12" s="23">
        <v>149.6</v>
      </c>
      <c r="F12" s="23">
        <v>867.6</v>
      </c>
      <c r="G12" s="25">
        <v>21.93093168896422</v>
      </c>
      <c r="H12" s="24">
        <v>190274.42212686164</v>
      </c>
      <c r="I12" s="24">
        <v>34752</v>
      </c>
      <c r="J12" s="24">
        <v>18951</v>
      </c>
    </row>
    <row r="13" spans="1:10" ht="12.75">
      <c r="A13" s="22">
        <v>1989</v>
      </c>
      <c r="B13" s="23">
        <v>56.8</v>
      </c>
      <c r="C13" s="23">
        <v>54.3</v>
      </c>
      <c r="D13" s="24">
        <v>3632</v>
      </c>
      <c r="E13" s="23">
        <v>149.2</v>
      </c>
      <c r="F13" s="23">
        <v>810.9</v>
      </c>
      <c r="G13" s="25">
        <v>21.75663817869292</v>
      </c>
      <c r="H13" s="24">
        <v>176424.57899102088</v>
      </c>
      <c r="I13" s="24">
        <v>60057</v>
      </c>
      <c r="J13" s="24">
        <v>21124</v>
      </c>
    </row>
    <row r="14" spans="1:10" ht="12.75">
      <c r="A14" s="22">
        <v>1990</v>
      </c>
      <c r="B14" s="23">
        <v>57</v>
      </c>
      <c r="C14" s="23">
        <v>54.2</v>
      </c>
      <c r="D14" s="24">
        <v>3675</v>
      </c>
      <c r="E14" s="23">
        <v>115.2</v>
      </c>
      <c r="F14" s="23">
        <v>656.5</v>
      </c>
      <c r="G14" s="25">
        <v>32.68904835743392</v>
      </c>
      <c r="H14" s="24">
        <v>214603.60246655368</v>
      </c>
      <c r="I14" s="24">
        <v>153864</v>
      </c>
      <c r="J14" s="24">
        <v>8737</v>
      </c>
    </row>
    <row r="15" spans="1:10" ht="12.75">
      <c r="A15" s="22">
        <v>1991</v>
      </c>
      <c r="B15" s="23">
        <v>56.1</v>
      </c>
      <c r="C15" s="23">
        <v>53.3</v>
      </c>
      <c r="D15" s="24">
        <v>3293</v>
      </c>
      <c r="E15" s="23">
        <v>96.9606003752345</v>
      </c>
      <c r="F15" s="23">
        <v>516.8</v>
      </c>
      <c r="G15" s="25">
        <v>38.93957424302526</v>
      </c>
      <c r="H15" s="24">
        <v>201236.88291082182</v>
      </c>
      <c r="I15" s="24">
        <v>159784</v>
      </c>
      <c r="J15" s="24">
        <v>17255</v>
      </c>
    </row>
    <row r="16" spans="1:10" ht="12.75">
      <c r="A16" s="22">
        <v>1992</v>
      </c>
      <c r="B16" s="23">
        <v>54</v>
      </c>
      <c r="C16" s="23">
        <v>51.2</v>
      </c>
      <c r="D16" s="24">
        <v>3306</v>
      </c>
      <c r="E16" s="23">
        <v>213</v>
      </c>
      <c r="F16" s="23">
        <v>1095.4</v>
      </c>
      <c r="G16" s="25">
        <v>23.433461949923675</v>
      </c>
      <c r="H16" s="24">
        <v>256690.14219946394</v>
      </c>
      <c r="I16" s="24">
        <v>211653</v>
      </c>
      <c r="J16" s="24">
        <v>9211</v>
      </c>
    </row>
    <row r="17" spans="1:10" ht="12.75">
      <c r="A17" s="26">
        <v>1993</v>
      </c>
      <c r="B17" s="27">
        <v>53.7</v>
      </c>
      <c r="C17" s="27">
        <v>50.1</v>
      </c>
      <c r="D17" s="28">
        <v>3194</v>
      </c>
      <c r="E17" s="27">
        <v>166.4</v>
      </c>
      <c r="F17" s="27">
        <v>890.5</v>
      </c>
      <c r="G17" s="29">
        <v>22.429771735602756</v>
      </c>
      <c r="H17" s="28">
        <v>199737.11730554252</v>
      </c>
      <c r="I17" s="28">
        <v>140147</v>
      </c>
      <c r="J17" s="24">
        <v>31774</v>
      </c>
    </row>
    <row r="18" spans="1:10" ht="12.75">
      <c r="A18" s="26">
        <v>1994</v>
      </c>
      <c r="B18" s="27">
        <v>52.7</v>
      </c>
      <c r="C18" s="27">
        <v>48.3</v>
      </c>
      <c r="D18" s="28">
        <v>3009</v>
      </c>
      <c r="E18" s="27">
        <v>150.8</v>
      </c>
      <c r="F18" s="27">
        <v>774</v>
      </c>
      <c r="G18" s="29">
        <v>24.088565143701995</v>
      </c>
      <c r="H18" s="28">
        <v>186445.49421225343</v>
      </c>
      <c r="I18" s="28">
        <v>125144</v>
      </c>
      <c r="J18" s="24">
        <v>38096</v>
      </c>
    </row>
    <row r="19" spans="1:10" ht="12.75">
      <c r="A19" s="26">
        <v>1995</v>
      </c>
      <c r="B19" s="30">
        <v>51.5</v>
      </c>
      <c r="C19" s="30">
        <v>47.6</v>
      </c>
      <c r="D19" s="28">
        <v>2945</v>
      </c>
      <c r="E19" s="27">
        <v>161.5</v>
      </c>
      <c r="F19" s="30">
        <v>816</v>
      </c>
      <c r="G19" s="31">
        <v>25.999783635642423</v>
      </c>
      <c r="H19" s="32">
        <v>212158.23446684217</v>
      </c>
      <c r="I19" s="28">
        <v>170855</v>
      </c>
      <c r="J19" s="24">
        <v>39748</v>
      </c>
    </row>
    <row r="20" spans="1:10" ht="12.75">
      <c r="A20" s="26">
        <v>1996</v>
      </c>
      <c r="B20" s="30">
        <v>49.4</v>
      </c>
      <c r="C20" s="30">
        <v>46.4</v>
      </c>
      <c r="D20" s="28">
        <v>2926</v>
      </c>
      <c r="E20" s="27">
        <v>179.3</v>
      </c>
      <c r="F20" s="30">
        <v>899.4</v>
      </c>
      <c r="G20" s="31">
        <v>22.856490329715243</v>
      </c>
      <c r="H20" s="32">
        <v>205571.27402545887</v>
      </c>
      <c r="I20" s="32">
        <v>123440</v>
      </c>
      <c r="J20" s="33">
        <v>62072</v>
      </c>
    </row>
    <row r="21" spans="1:10" ht="12.75">
      <c r="A21" s="26">
        <v>1997</v>
      </c>
      <c r="B21" s="30">
        <v>49.6</v>
      </c>
      <c r="C21" s="30">
        <v>46.6</v>
      </c>
      <c r="D21" s="32">
        <v>2786</v>
      </c>
      <c r="E21" s="30">
        <v>197.9</v>
      </c>
      <c r="F21" s="30">
        <v>983.7</v>
      </c>
      <c r="G21" s="31">
        <v>22.075174594016325</v>
      </c>
      <c r="H21" s="32">
        <v>217153.49248133856</v>
      </c>
      <c r="I21" s="32">
        <v>120484</v>
      </c>
      <c r="J21" s="33">
        <v>61807</v>
      </c>
    </row>
    <row r="22" spans="1:10" ht="12.75">
      <c r="A22" s="26">
        <v>1998</v>
      </c>
      <c r="B22" s="30">
        <v>49.3</v>
      </c>
      <c r="C22" s="30">
        <v>46.3</v>
      </c>
      <c r="D22" s="32">
        <v>2681</v>
      </c>
      <c r="E22" s="30">
        <v>149.9</v>
      </c>
      <c r="F22" s="30">
        <v>736</v>
      </c>
      <c r="G22" s="31">
        <v>26.522664166456316</v>
      </c>
      <c r="H22" s="32">
        <v>195206.80826511845</v>
      </c>
      <c r="I22" s="32">
        <v>149059</v>
      </c>
      <c r="J22" s="33">
        <v>58821</v>
      </c>
    </row>
    <row r="23" spans="1:10" ht="12.75">
      <c r="A23" s="26">
        <v>1999</v>
      </c>
      <c r="B23" s="30">
        <v>49.1</v>
      </c>
      <c r="C23" s="30">
        <v>46.4</v>
      </c>
      <c r="D23" s="32">
        <v>2711</v>
      </c>
      <c r="E23" s="30">
        <v>197.7</v>
      </c>
      <c r="F23" s="30">
        <v>988.4</v>
      </c>
      <c r="G23" s="31">
        <v>26.402461745579558</v>
      </c>
      <c r="H23" s="32">
        <f>F23*G23*10</f>
        <v>260961.93189330836</v>
      </c>
      <c r="I23" s="32">
        <v>238722</v>
      </c>
      <c r="J23" s="33">
        <v>53173</v>
      </c>
    </row>
    <row r="24" spans="1:10" ht="12.75">
      <c r="A24" s="26">
        <v>2000</v>
      </c>
      <c r="B24" s="30">
        <v>48.8</v>
      </c>
      <c r="C24" s="30">
        <f>10.9+34.6</f>
        <v>45.5</v>
      </c>
      <c r="D24" s="32">
        <v>2647</v>
      </c>
      <c r="E24" s="30">
        <v>162.9</v>
      </c>
      <c r="F24" s="30">
        <v>813.78</v>
      </c>
      <c r="G24" s="31">
        <v>21.612395273640814</v>
      </c>
      <c r="H24" s="32">
        <f>F24*G24*10</f>
        <v>175877.35025783422</v>
      </c>
      <c r="I24" s="32">
        <v>262470.407</v>
      </c>
      <c r="J24" s="33">
        <v>65537.642</v>
      </c>
    </row>
    <row r="25" spans="1:10" ht="12.75">
      <c r="A25" s="26">
        <v>2001</v>
      </c>
      <c r="B25" s="30">
        <v>45.434</v>
      </c>
      <c r="C25" s="30">
        <v>42.316</v>
      </c>
      <c r="D25" s="32">
        <v>2699.488</v>
      </c>
      <c r="E25" s="30">
        <v>200.838777767275</v>
      </c>
      <c r="F25" s="30">
        <v>917.409</v>
      </c>
      <c r="G25" s="31">
        <v>23.48</v>
      </c>
      <c r="H25" s="32">
        <f>F25*G25*10</f>
        <v>215407.6332</v>
      </c>
      <c r="I25" s="32">
        <v>215789.483</v>
      </c>
      <c r="J25" s="33">
        <v>86792.98</v>
      </c>
    </row>
    <row r="26" spans="1:10" ht="12.75">
      <c r="A26" s="26">
        <v>2002</v>
      </c>
      <c r="B26" s="30">
        <v>43.2</v>
      </c>
      <c r="C26" s="30">
        <v>41.3</v>
      </c>
      <c r="D26" s="32">
        <v>2055.468</v>
      </c>
      <c r="E26" s="283">
        <v>153.88938092703697</v>
      </c>
      <c r="F26" s="30">
        <v>694.822</v>
      </c>
      <c r="G26" s="31">
        <v>31.98</v>
      </c>
      <c r="H26" s="32">
        <f>F26*G26*10</f>
        <v>222204.07559999998</v>
      </c>
      <c r="I26" s="32">
        <v>237750.862</v>
      </c>
      <c r="J26" s="33">
        <v>100297.174</v>
      </c>
    </row>
    <row r="27" spans="1:10" ht="13.5" thickBot="1">
      <c r="A27" s="34" t="s">
        <v>287</v>
      </c>
      <c r="B27" s="35"/>
      <c r="C27" s="35"/>
      <c r="D27" s="35"/>
      <c r="E27" s="35"/>
      <c r="F27" s="35">
        <v>791.1</v>
      </c>
      <c r="G27" s="36">
        <v>35.04</v>
      </c>
      <c r="H27" s="37">
        <f>F27*G27*10</f>
        <v>277201.44</v>
      </c>
      <c r="I27" s="37"/>
      <c r="J27" s="38"/>
    </row>
    <row r="28" ht="12.75">
      <c r="A28" s="13" t="s">
        <v>26</v>
      </c>
    </row>
    <row r="31" ht="12.75">
      <c r="E31" s="13">
        <f>(5045*11797+19520*29539)/(11797+29539)/100</f>
        <v>153.88938092703697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J51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5.7109375" style="13" customWidth="1"/>
    <col min="8" max="10" width="13.28125" style="13" customWidth="1"/>
    <col min="11" max="11" width="11.140625" style="13" customWidth="1"/>
    <col min="12" max="12" width="12.00390625" style="13" customWidth="1"/>
    <col min="13" max="13" width="17.00390625" style="13" customWidth="1"/>
    <col min="14" max="19" width="17.140625" style="13" customWidth="1"/>
    <col min="20" max="16384" width="11.421875" style="13" customWidth="1"/>
  </cols>
  <sheetData>
    <row r="1" spans="1:10" s="2" customFormat="1" ht="18">
      <c r="A1" s="299" t="s">
        <v>306</v>
      </c>
      <c r="B1" s="299"/>
      <c r="C1" s="299"/>
      <c r="D1" s="299"/>
      <c r="E1" s="299"/>
      <c r="F1" s="299"/>
      <c r="G1" s="299"/>
      <c r="H1" s="1"/>
      <c r="I1" s="1"/>
      <c r="J1" s="1"/>
    </row>
    <row r="3" spans="1:7" ht="15">
      <c r="A3" s="303" t="s">
        <v>270</v>
      </c>
      <c r="B3" s="303"/>
      <c r="C3" s="303"/>
      <c r="D3" s="303"/>
      <c r="E3" s="303"/>
      <c r="F3" s="303"/>
      <c r="G3" s="303"/>
    </row>
    <row r="4" spans="1:7" ht="12.75">
      <c r="A4" s="39"/>
      <c r="B4" s="16"/>
      <c r="C4" s="16"/>
      <c r="D4" s="16"/>
      <c r="E4" s="16"/>
      <c r="F4" s="16"/>
      <c r="G4" s="16"/>
    </row>
    <row r="5" spans="1:7" ht="12.75">
      <c r="A5" s="40"/>
      <c r="B5" s="291" t="s">
        <v>27</v>
      </c>
      <c r="C5" s="292"/>
      <c r="D5" s="293"/>
      <c r="E5" s="291" t="s">
        <v>28</v>
      </c>
      <c r="F5" s="292"/>
      <c r="G5" s="292"/>
    </row>
    <row r="6" spans="1:7" ht="12.75">
      <c r="A6" s="40" t="s">
        <v>6</v>
      </c>
      <c r="B6" s="9" t="s">
        <v>29</v>
      </c>
      <c r="C6" s="9" t="s">
        <v>30</v>
      </c>
      <c r="D6" s="9" t="s">
        <v>10</v>
      </c>
      <c r="E6" s="9" t="s">
        <v>29</v>
      </c>
      <c r="F6" s="9" t="s">
        <v>30</v>
      </c>
      <c r="G6" s="41" t="s">
        <v>10</v>
      </c>
    </row>
    <row r="7" spans="1:7" ht="13.5" thickBot="1">
      <c r="A7" s="40"/>
      <c r="B7" s="9" t="s">
        <v>22</v>
      </c>
      <c r="C7" s="9" t="s">
        <v>31</v>
      </c>
      <c r="D7" s="9" t="s">
        <v>17</v>
      </c>
      <c r="E7" s="9" t="s">
        <v>22</v>
      </c>
      <c r="F7" s="9" t="s">
        <v>31</v>
      </c>
      <c r="G7" s="9" t="s">
        <v>17</v>
      </c>
    </row>
    <row r="8" spans="1:7" ht="12.75">
      <c r="A8" s="18">
        <v>1985</v>
      </c>
      <c r="B8" s="42">
        <v>1</v>
      </c>
      <c r="C8" s="43">
        <v>2863</v>
      </c>
      <c r="D8" s="42">
        <v>66.2</v>
      </c>
      <c r="E8" s="42">
        <v>15.9</v>
      </c>
      <c r="F8" s="43">
        <v>304</v>
      </c>
      <c r="G8" s="42">
        <v>302</v>
      </c>
    </row>
    <row r="9" spans="1:7" ht="12.75">
      <c r="A9" s="22">
        <v>1986</v>
      </c>
      <c r="B9" s="44">
        <v>1.1</v>
      </c>
      <c r="C9" s="45">
        <v>2492</v>
      </c>
      <c r="D9" s="44">
        <v>23.5</v>
      </c>
      <c r="E9" s="44">
        <v>13.4</v>
      </c>
      <c r="F9" s="45">
        <v>251</v>
      </c>
      <c r="G9" s="44">
        <v>174.8</v>
      </c>
    </row>
    <row r="10" spans="1:7" ht="12.75">
      <c r="A10" s="22">
        <v>1987</v>
      </c>
      <c r="B10" s="44">
        <v>10.6</v>
      </c>
      <c r="C10" s="45">
        <v>550</v>
      </c>
      <c r="D10" s="44">
        <v>72.1</v>
      </c>
      <c r="E10" s="44">
        <v>12.5</v>
      </c>
      <c r="F10" s="45">
        <v>324</v>
      </c>
      <c r="G10" s="44">
        <v>227.4</v>
      </c>
    </row>
    <row r="11" spans="1:7" ht="12.75">
      <c r="A11" s="22">
        <v>1988</v>
      </c>
      <c r="B11" s="44">
        <v>10.5</v>
      </c>
      <c r="C11" s="45">
        <v>546</v>
      </c>
      <c r="D11" s="44">
        <v>22.8</v>
      </c>
      <c r="E11" s="44">
        <v>11.5</v>
      </c>
      <c r="F11" s="45">
        <v>298</v>
      </c>
      <c r="G11" s="44">
        <v>211.5</v>
      </c>
    </row>
    <row r="12" spans="1:7" ht="12.75">
      <c r="A12" s="22">
        <v>1989</v>
      </c>
      <c r="B12" s="44">
        <v>10.2</v>
      </c>
      <c r="C12" s="45">
        <v>547</v>
      </c>
      <c r="D12" s="44">
        <v>62.7</v>
      </c>
      <c r="E12" s="44">
        <v>10.4</v>
      </c>
      <c r="F12" s="45">
        <v>265</v>
      </c>
      <c r="G12" s="44">
        <v>168.9</v>
      </c>
    </row>
    <row r="13" spans="1:7" ht="12.75">
      <c r="A13" s="22">
        <v>1990</v>
      </c>
      <c r="B13" s="44">
        <v>10.1</v>
      </c>
      <c r="C13" s="45">
        <v>553</v>
      </c>
      <c r="D13" s="44">
        <v>21.3</v>
      </c>
      <c r="E13" s="44">
        <v>10.2</v>
      </c>
      <c r="F13" s="45">
        <v>218</v>
      </c>
      <c r="G13" s="44">
        <v>154.2</v>
      </c>
    </row>
    <row r="14" spans="1:7" ht="12.75">
      <c r="A14" s="22">
        <v>1991</v>
      </c>
      <c r="B14" s="44">
        <v>9.3</v>
      </c>
      <c r="C14" s="46">
        <v>536</v>
      </c>
      <c r="D14" s="44">
        <v>57.3</v>
      </c>
      <c r="E14" s="44">
        <v>9.8</v>
      </c>
      <c r="F14" s="46">
        <v>193</v>
      </c>
      <c r="G14" s="44">
        <v>110.1</v>
      </c>
    </row>
    <row r="15" spans="1:7" ht="12.75">
      <c r="A15" s="22">
        <v>1992</v>
      </c>
      <c r="B15" s="44">
        <v>8.3</v>
      </c>
      <c r="C15" s="46">
        <v>514</v>
      </c>
      <c r="D15" s="44">
        <v>20.9</v>
      </c>
      <c r="E15" s="44">
        <v>10.4</v>
      </c>
      <c r="F15" s="46">
        <v>213</v>
      </c>
      <c r="G15" s="44">
        <v>266.5</v>
      </c>
    </row>
    <row r="16" spans="1:7" ht="12.75">
      <c r="A16" s="22">
        <v>1993</v>
      </c>
      <c r="B16" s="44">
        <v>8.1</v>
      </c>
      <c r="C16" s="46">
        <v>506</v>
      </c>
      <c r="D16" s="44">
        <v>53.8</v>
      </c>
      <c r="E16" s="44">
        <v>8</v>
      </c>
      <c r="F16" s="46">
        <v>145</v>
      </c>
      <c r="G16" s="44">
        <v>122.7</v>
      </c>
    </row>
    <row r="17" spans="1:7" ht="12.75">
      <c r="A17" s="22">
        <v>1994</v>
      </c>
      <c r="B17" s="44">
        <v>7.9</v>
      </c>
      <c r="C17" s="46">
        <v>463</v>
      </c>
      <c r="D17" s="44">
        <v>22.8</v>
      </c>
      <c r="E17" s="44">
        <v>6.5</v>
      </c>
      <c r="F17" s="46">
        <v>131</v>
      </c>
      <c r="G17" s="44">
        <v>100</v>
      </c>
    </row>
    <row r="18" spans="1:7" ht="12.75">
      <c r="A18" s="26">
        <v>1995</v>
      </c>
      <c r="B18" s="47">
        <v>7.8</v>
      </c>
      <c r="C18" s="48">
        <v>464</v>
      </c>
      <c r="D18" s="47">
        <v>57.9</v>
      </c>
      <c r="E18" s="47">
        <v>6.1</v>
      </c>
      <c r="F18" s="49">
        <v>130</v>
      </c>
      <c r="G18" s="50">
        <v>101.8</v>
      </c>
    </row>
    <row r="19" spans="1:7" ht="12.75">
      <c r="A19" s="26">
        <v>1996</v>
      </c>
      <c r="B19" s="47">
        <v>7.7</v>
      </c>
      <c r="C19" s="48">
        <v>464</v>
      </c>
      <c r="D19" s="47">
        <v>34</v>
      </c>
      <c r="E19" s="47">
        <v>4.8</v>
      </c>
      <c r="F19" s="48">
        <v>123</v>
      </c>
      <c r="G19" s="50">
        <v>102.8</v>
      </c>
    </row>
    <row r="20" spans="1:7" ht="12.75">
      <c r="A20" s="26">
        <v>1997</v>
      </c>
      <c r="B20" s="47">
        <v>7.7</v>
      </c>
      <c r="C20" s="48">
        <v>464</v>
      </c>
      <c r="D20" s="47">
        <v>59.7</v>
      </c>
      <c r="E20" s="47">
        <v>7.1</v>
      </c>
      <c r="F20" s="48">
        <v>125</v>
      </c>
      <c r="G20" s="50">
        <v>138.8</v>
      </c>
    </row>
    <row r="21" spans="1:7" ht="12.75">
      <c r="A21" s="26">
        <v>1998</v>
      </c>
      <c r="B21" s="47">
        <v>7.7</v>
      </c>
      <c r="C21" s="48">
        <v>464</v>
      </c>
      <c r="D21" s="47">
        <v>20.3</v>
      </c>
      <c r="E21" s="47">
        <v>7.3</v>
      </c>
      <c r="F21" s="48">
        <v>95</v>
      </c>
      <c r="G21" s="50">
        <v>117.4</v>
      </c>
    </row>
    <row r="22" spans="1:7" ht="12.75">
      <c r="A22" s="26">
        <v>1999</v>
      </c>
      <c r="B22" s="47">
        <v>7.9</v>
      </c>
      <c r="C22" s="48">
        <v>462</v>
      </c>
      <c r="D22" s="47">
        <v>71.5</v>
      </c>
      <c r="E22" s="47">
        <v>6.8</v>
      </c>
      <c r="F22" s="48">
        <v>102</v>
      </c>
      <c r="G22" s="50">
        <v>198.5</v>
      </c>
    </row>
    <row r="23" spans="1:7" ht="12.75">
      <c r="A23" s="26">
        <v>2000</v>
      </c>
      <c r="B23" s="47">
        <v>7.8</v>
      </c>
      <c r="C23" s="48">
        <v>452</v>
      </c>
      <c r="D23" s="47">
        <v>35.338</v>
      </c>
      <c r="E23" s="47">
        <v>6.2</v>
      </c>
      <c r="F23" s="48">
        <v>152</v>
      </c>
      <c r="G23" s="50">
        <v>172</v>
      </c>
    </row>
    <row r="24" spans="1:7" ht="12.75">
      <c r="A24" s="26">
        <v>2001</v>
      </c>
      <c r="B24" s="47">
        <v>7.782</v>
      </c>
      <c r="C24" s="48">
        <v>423.368</v>
      </c>
      <c r="D24" s="47">
        <v>67.861</v>
      </c>
      <c r="E24" s="47">
        <v>5.684</v>
      </c>
      <c r="F24" s="48">
        <v>150.475</v>
      </c>
      <c r="G24" s="50">
        <v>80.387</v>
      </c>
    </row>
    <row r="25" spans="1:7" ht="13.5" thickBot="1">
      <c r="A25" s="34">
        <v>2002</v>
      </c>
      <c r="B25" s="51">
        <v>8.617</v>
      </c>
      <c r="C25" s="52">
        <v>354.591</v>
      </c>
      <c r="D25" s="51">
        <v>30.289</v>
      </c>
      <c r="E25" s="51">
        <v>4.063</v>
      </c>
      <c r="F25" s="52">
        <v>62.083</v>
      </c>
      <c r="G25" s="53">
        <v>69.791</v>
      </c>
    </row>
    <row r="26" spans="1:7" ht="12.75">
      <c r="A26" s="40"/>
      <c r="B26" s="54"/>
      <c r="C26" s="55"/>
      <c r="D26" s="54"/>
      <c r="E26" s="54"/>
      <c r="F26" s="55"/>
      <c r="G26" s="54"/>
    </row>
    <row r="27" spans="1:7" ht="12.75">
      <c r="A27" s="40"/>
      <c r="B27" s="54"/>
      <c r="C27" s="55"/>
      <c r="D27" s="54"/>
      <c r="E27" s="54"/>
      <c r="F27" s="55"/>
      <c r="G27" s="54"/>
    </row>
    <row r="28" spans="1:7" ht="12.75">
      <c r="A28" s="40"/>
      <c r="B28" s="54"/>
      <c r="C28" s="55"/>
      <c r="D28" s="54"/>
      <c r="E28" s="54"/>
      <c r="F28" s="55"/>
      <c r="G28" s="54"/>
    </row>
    <row r="29" spans="1:7" ht="12.75">
      <c r="A29" s="40"/>
      <c r="B29" s="54"/>
      <c r="C29" s="55"/>
      <c r="D29" s="54"/>
      <c r="E29" s="54"/>
      <c r="F29" s="55"/>
      <c r="G29" s="54"/>
    </row>
    <row r="30" spans="1:7" ht="12.75">
      <c r="A30" s="56"/>
      <c r="B30" s="6"/>
      <c r="C30" s="6"/>
      <c r="D30" s="6"/>
      <c r="E30" s="6"/>
      <c r="F30" s="6"/>
      <c r="G30" s="6"/>
    </row>
    <row r="31" spans="1:7" ht="12.75">
      <c r="A31" s="40"/>
      <c r="B31" s="291" t="s">
        <v>32</v>
      </c>
      <c r="C31" s="292"/>
      <c r="D31" s="293"/>
      <c r="E31" s="291" t="s">
        <v>33</v>
      </c>
      <c r="F31" s="292"/>
      <c r="G31" s="292"/>
    </row>
    <row r="32" spans="1:7" ht="12.75">
      <c r="A32" s="40" t="s">
        <v>6</v>
      </c>
      <c r="B32" s="9" t="s">
        <v>29</v>
      </c>
      <c r="C32" s="9" t="s">
        <v>30</v>
      </c>
      <c r="D32" s="9" t="s">
        <v>10</v>
      </c>
      <c r="E32" s="9" t="s">
        <v>29</v>
      </c>
      <c r="F32" s="9" t="s">
        <v>30</v>
      </c>
      <c r="G32" s="41" t="s">
        <v>10</v>
      </c>
    </row>
    <row r="33" spans="1:7" ht="13.5" thickBot="1">
      <c r="A33" s="40"/>
      <c r="B33" s="9" t="s">
        <v>22</v>
      </c>
      <c r="C33" s="9" t="s">
        <v>31</v>
      </c>
      <c r="D33" s="9" t="s">
        <v>17</v>
      </c>
      <c r="E33" s="9" t="s">
        <v>22</v>
      </c>
      <c r="F33" s="9" t="s">
        <v>31</v>
      </c>
      <c r="G33" s="9" t="s">
        <v>17</v>
      </c>
    </row>
    <row r="34" spans="1:7" ht="12.75">
      <c r="A34" s="18">
        <v>1985</v>
      </c>
      <c r="B34" s="42">
        <v>23.9</v>
      </c>
      <c r="C34" s="43">
        <v>663</v>
      </c>
      <c r="D34" s="42">
        <v>463.4</v>
      </c>
      <c r="E34" s="42">
        <v>17.5</v>
      </c>
      <c r="F34" s="43">
        <v>3137</v>
      </c>
      <c r="G34" s="42">
        <v>238.3</v>
      </c>
    </row>
    <row r="35" spans="1:7" ht="12.75">
      <c r="A35" s="22">
        <v>1986</v>
      </c>
      <c r="B35" s="44">
        <v>22.4</v>
      </c>
      <c r="C35" s="45">
        <v>477</v>
      </c>
      <c r="D35" s="44">
        <v>411.7</v>
      </c>
      <c r="E35" s="44">
        <v>15.4</v>
      </c>
      <c r="F35" s="45">
        <v>2825</v>
      </c>
      <c r="G35" s="44">
        <v>207.4</v>
      </c>
    </row>
    <row r="36" spans="1:7" ht="12.75">
      <c r="A36" s="22">
        <v>1987</v>
      </c>
      <c r="B36" s="44">
        <v>21.9</v>
      </c>
      <c r="C36" s="45">
        <v>561</v>
      </c>
      <c r="D36" s="44">
        <v>484.4</v>
      </c>
      <c r="E36" s="44">
        <v>15.3</v>
      </c>
      <c r="F36" s="45">
        <v>2553</v>
      </c>
      <c r="G36" s="44">
        <v>259.1</v>
      </c>
    </row>
    <row r="37" spans="1:7" ht="12.75">
      <c r="A37" s="22">
        <v>1988</v>
      </c>
      <c r="B37" s="44">
        <v>20.5</v>
      </c>
      <c r="C37" s="45">
        <v>561</v>
      </c>
      <c r="D37" s="44">
        <v>409.9</v>
      </c>
      <c r="E37" s="44">
        <v>13.6</v>
      </c>
      <c r="F37" s="45">
        <v>2516</v>
      </c>
      <c r="G37" s="44">
        <v>223.4</v>
      </c>
    </row>
    <row r="38" spans="1:7" ht="12.75">
      <c r="A38" s="22">
        <v>1989</v>
      </c>
      <c r="B38" s="44">
        <v>21.9</v>
      </c>
      <c r="C38" s="45">
        <v>545</v>
      </c>
      <c r="D38" s="44">
        <v>409.2</v>
      </c>
      <c r="E38" s="44">
        <v>14.3</v>
      </c>
      <c r="F38" s="45">
        <v>2276</v>
      </c>
      <c r="G38" s="44">
        <v>169.1</v>
      </c>
    </row>
    <row r="39" spans="1:7" ht="12.75">
      <c r="A39" s="22">
        <v>1990</v>
      </c>
      <c r="B39" s="44">
        <v>22.4</v>
      </c>
      <c r="C39" s="45">
        <v>581</v>
      </c>
      <c r="D39" s="44">
        <v>317.6</v>
      </c>
      <c r="E39" s="44">
        <v>14.3</v>
      </c>
      <c r="F39" s="45">
        <v>3322</v>
      </c>
      <c r="G39" s="44">
        <v>163.4</v>
      </c>
    </row>
    <row r="40" spans="1:7" ht="12.75">
      <c r="A40" s="22">
        <v>1991</v>
      </c>
      <c r="B40" s="44">
        <v>22.6</v>
      </c>
      <c r="C40" s="46">
        <v>464</v>
      </c>
      <c r="D40" s="44">
        <v>228.9</v>
      </c>
      <c r="E40" s="44">
        <v>14.4</v>
      </c>
      <c r="F40" s="45">
        <v>2100</v>
      </c>
      <c r="G40" s="44">
        <v>120.5</v>
      </c>
    </row>
    <row r="41" spans="1:7" ht="12.75">
      <c r="A41" s="22">
        <v>1992</v>
      </c>
      <c r="B41" s="44">
        <v>21.5</v>
      </c>
      <c r="C41" s="46">
        <v>447</v>
      </c>
      <c r="D41" s="44">
        <v>566.2</v>
      </c>
      <c r="E41" s="44">
        <v>13.9</v>
      </c>
      <c r="F41" s="45">
        <v>2132</v>
      </c>
      <c r="G41" s="44">
        <v>241.8</v>
      </c>
    </row>
    <row r="42" spans="1:7" ht="12.75">
      <c r="A42" s="26">
        <v>1993</v>
      </c>
      <c r="B42" s="57">
        <v>22.6</v>
      </c>
      <c r="C42" s="48">
        <v>419</v>
      </c>
      <c r="D42" s="57">
        <v>483.2</v>
      </c>
      <c r="E42" s="57">
        <v>15</v>
      </c>
      <c r="F42" s="49">
        <v>2124</v>
      </c>
      <c r="G42" s="44">
        <v>230.9</v>
      </c>
    </row>
    <row r="43" spans="1:7" ht="12.75">
      <c r="A43" s="26">
        <v>1994</v>
      </c>
      <c r="B43" s="57">
        <v>24.3</v>
      </c>
      <c r="C43" s="48">
        <v>398</v>
      </c>
      <c r="D43" s="57">
        <v>466.1</v>
      </c>
      <c r="E43" s="57">
        <v>14</v>
      </c>
      <c r="F43" s="49">
        <v>2016</v>
      </c>
      <c r="G43" s="44">
        <v>185</v>
      </c>
    </row>
    <row r="44" spans="1:7" ht="12.75">
      <c r="A44" s="26">
        <v>1995</v>
      </c>
      <c r="B44" s="47">
        <v>24.8</v>
      </c>
      <c r="C44" s="48">
        <v>420</v>
      </c>
      <c r="D44" s="47">
        <v>493</v>
      </c>
      <c r="E44" s="47">
        <v>12.7</v>
      </c>
      <c r="F44" s="49">
        <v>1931</v>
      </c>
      <c r="G44" s="50">
        <v>163.2</v>
      </c>
    </row>
    <row r="45" spans="1:7" ht="12.75">
      <c r="A45" s="26">
        <v>1996</v>
      </c>
      <c r="B45" s="47">
        <v>23.6</v>
      </c>
      <c r="C45" s="48">
        <v>392</v>
      </c>
      <c r="D45" s="47">
        <v>511.8</v>
      </c>
      <c r="E45" s="47">
        <v>13.2</v>
      </c>
      <c r="F45" s="48">
        <v>1946</v>
      </c>
      <c r="G45" s="50">
        <v>250.7</v>
      </c>
    </row>
    <row r="46" spans="1:7" ht="12.75">
      <c r="A46" s="26">
        <v>1997</v>
      </c>
      <c r="B46" s="47">
        <v>23</v>
      </c>
      <c r="C46" s="48">
        <v>384</v>
      </c>
      <c r="D46" s="47">
        <v>539.4</v>
      </c>
      <c r="E46" s="47">
        <v>11.8</v>
      </c>
      <c r="F46" s="48">
        <v>1814</v>
      </c>
      <c r="G46" s="50">
        <v>245.9</v>
      </c>
    </row>
    <row r="47" spans="1:7" ht="12.75">
      <c r="A47" s="26">
        <v>1998</v>
      </c>
      <c r="B47" s="47">
        <v>22.5</v>
      </c>
      <c r="C47" s="48">
        <v>315</v>
      </c>
      <c r="D47" s="47">
        <v>403.1</v>
      </c>
      <c r="E47" s="47">
        <v>11.8</v>
      </c>
      <c r="F47" s="48">
        <v>1807</v>
      </c>
      <c r="G47" s="50">
        <v>195.2</v>
      </c>
    </row>
    <row r="48" spans="1:7" ht="12.75">
      <c r="A48" s="26">
        <v>1999</v>
      </c>
      <c r="B48" s="47">
        <v>22.6</v>
      </c>
      <c r="C48" s="48">
        <v>341</v>
      </c>
      <c r="D48" s="47">
        <v>481.7</v>
      </c>
      <c r="E48" s="47">
        <v>11.8</v>
      </c>
      <c r="F48" s="48">
        <v>1805</v>
      </c>
      <c r="G48" s="50">
        <v>236.7</v>
      </c>
    </row>
    <row r="49" spans="1:7" ht="12.75">
      <c r="A49" s="26">
        <v>2000</v>
      </c>
      <c r="B49" s="47">
        <v>21.2</v>
      </c>
      <c r="C49" s="48">
        <v>373</v>
      </c>
      <c r="D49" s="47">
        <v>368.4</v>
      </c>
      <c r="E49" s="47">
        <v>13.6</v>
      </c>
      <c r="F49" s="48">
        <v>1669.9</v>
      </c>
      <c r="G49" s="50">
        <v>237.8</v>
      </c>
    </row>
    <row r="50" spans="1:7" ht="12.75">
      <c r="A50" s="26">
        <v>2001</v>
      </c>
      <c r="B50" s="47">
        <v>19.208</v>
      </c>
      <c r="C50" s="48">
        <v>348.72</v>
      </c>
      <c r="D50" s="47">
        <v>470.617</v>
      </c>
      <c r="E50" s="47">
        <v>12.76</v>
      </c>
      <c r="F50" s="48">
        <v>1776.927</v>
      </c>
      <c r="G50" s="50">
        <v>297.56</v>
      </c>
    </row>
    <row r="51" spans="1:7" ht="13.5" thickBot="1">
      <c r="A51" s="34">
        <v>2002</v>
      </c>
      <c r="B51" s="51">
        <v>19.275</v>
      </c>
      <c r="C51" s="52">
        <v>203.861</v>
      </c>
      <c r="D51" s="51">
        <v>366.085</v>
      </c>
      <c r="E51" s="51">
        <v>14.559</v>
      </c>
      <c r="F51" s="52">
        <v>1434.933</v>
      </c>
      <c r="G51" s="53">
        <v>294.228</v>
      </c>
    </row>
  </sheetData>
  <mergeCells count="6">
    <mergeCell ref="A1:G1"/>
    <mergeCell ref="A3:G3"/>
    <mergeCell ref="B31:D31"/>
    <mergeCell ref="E31:G31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9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06">
    <pageSetUpPr fitToPage="1"/>
  </sheetPr>
  <dimension ref="A1:S90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100" customWidth="1"/>
    <col min="2" max="4" width="11.421875" style="100" customWidth="1"/>
    <col min="5" max="5" width="12.28125" style="100" bestFit="1" customWidth="1"/>
    <col min="6" max="16384" width="11.421875" style="100" customWidth="1"/>
  </cols>
  <sheetData>
    <row r="1" spans="1:11" s="164" customFormat="1" ht="18">
      <c r="A1" s="290" t="s">
        <v>306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3" spans="1:11" s="166" customFormat="1" ht="15">
      <c r="A3" s="209" t="s">
        <v>288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s="166" customFormat="1" ht="15">
      <c r="A4" s="209"/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ht="12.75">
      <c r="A5" s="282"/>
      <c r="B5" s="296" t="s">
        <v>163</v>
      </c>
      <c r="C5" s="310"/>
      <c r="D5" s="310"/>
      <c r="E5" s="310"/>
      <c r="F5" s="310"/>
      <c r="G5" s="307" t="s">
        <v>164</v>
      </c>
      <c r="H5" s="284"/>
      <c r="I5" s="163" t="s">
        <v>3</v>
      </c>
      <c r="J5" s="285"/>
      <c r="K5" s="41"/>
    </row>
    <row r="6" spans="1:11" ht="12.75">
      <c r="A6" s="40" t="s">
        <v>165</v>
      </c>
      <c r="B6" s="294" t="s">
        <v>40</v>
      </c>
      <c r="C6" s="311"/>
      <c r="D6" s="311"/>
      <c r="E6" s="311"/>
      <c r="F6" s="295"/>
      <c r="G6" s="308"/>
      <c r="H6" s="296" t="s">
        <v>166</v>
      </c>
      <c r="I6" s="297"/>
      <c r="J6" s="41" t="s">
        <v>2</v>
      </c>
      <c r="K6" s="9" t="s">
        <v>10</v>
      </c>
    </row>
    <row r="7" spans="1:11" ht="12.75">
      <c r="A7" s="40" t="s">
        <v>167</v>
      </c>
      <c r="B7" s="211"/>
      <c r="C7" s="163" t="s">
        <v>14</v>
      </c>
      <c r="D7" s="212"/>
      <c r="E7" s="291" t="s">
        <v>15</v>
      </c>
      <c r="F7" s="293"/>
      <c r="G7" s="308"/>
      <c r="H7" s="294" t="s">
        <v>168</v>
      </c>
      <c r="I7" s="295"/>
      <c r="J7" s="9" t="s">
        <v>8</v>
      </c>
      <c r="K7" s="9" t="s">
        <v>13</v>
      </c>
    </row>
    <row r="8" spans="1:17" ht="13.5" thickBot="1">
      <c r="A8" s="213"/>
      <c r="B8" s="214" t="s">
        <v>97</v>
      </c>
      <c r="C8" s="214" t="s">
        <v>98</v>
      </c>
      <c r="D8" s="214" t="s">
        <v>14</v>
      </c>
      <c r="E8" s="214" t="s">
        <v>97</v>
      </c>
      <c r="F8" s="214" t="s">
        <v>98</v>
      </c>
      <c r="G8" s="309"/>
      <c r="H8" s="214" t="s">
        <v>97</v>
      </c>
      <c r="I8" s="214" t="s">
        <v>98</v>
      </c>
      <c r="J8" s="171" t="s">
        <v>143</v>
      </c>
      <c r="K8" s="171"/>
      <c r="P8" s="215"/>
      <c r="Q8" s="215"/>
    </row>
    <row r="9" spans="1:18" ht="12.75">
      <c r="A9" s="167" t="s">
        <v>169</v>
      </c>
      <c r="B9" s="216">
        <v>862</v>
      </c>
      <c r="C9" s="216">
        <f>D9-B9</f>
        <v>198</v>
      </c>
      <c r="D9" s="217">
        <v>1060</v>
      </c>
      <c r="E9" s="216">
        <v>862</v>
      </c>
      <c r="F9" s="216">
        <v>198</v>
      </c>
      <c r="G9" s="216">
        <v>430623</v>
      </c>
      <c r="H9" s="216">
        <v>18000</v>
      </c>
      <c r="I9" s="216">
        <v>35000</v>
      </c>
      <c r="J9" s="216">
        <v>50</v>
      </c>
      <c r="K9" s="216">
        <v>43977</v>
      </c>
      <c r="L9" s="218"/>
      <c r="M9" s="218"/>
      <c r="N9" s="218"/>
      <c r="R9" s="179"/>
    </row>
    <row r="10" spans="1:18" ht="12.75">
      <c r="A10" s="6" t="s">
        <v>170</v>
      </c>
      <c r="B10" s="219">
        <v>663</v>
      </c>
      <c r="C10" s="221" t="s">
        <v>42</v>
      </c>
      <c r="D10" s="174">
        <v>663</v>
      </c>
      <c r="E10" s="219">
        <v>663</v>
      </c>
      <c r="F10" s="221" t="s">
        <v>42</v>
      </c>
      <c r="G10" s="219">
        <v>111359</v>
      </c>
      <c r="H10" s="219">
        <v>15980</v>
      </c>
      <c r="I10" s="221" t="s">
        <v>42</v>
      </c>
      <c r="J10" s="219">
        <v>60</v>
      </c>
      <c r="K10" s="219">
        <v>17276</v>
      </c>
      <c r="L10" s="218"/>
      <c r="M10" s="218"/>
      <c r="N10" s="218"/>
      <c r="R10" s="179"/>
    </row>
    <row r="11" spans="1:18" ht="12.75">
      <c r="A11" s="6" t="s">
        <v>171</v>
      </c>
      <c r="B11" s="184">
        <v>158</v>
      </c>
      <c r="C11" s="219">
        <f>D11-B11</f>
        <v>121</v>
      </c>
      <c r="D11" s="174">
        <v>279</v>
      </c>
      <c r="E11" s="184">
        <v>158</v>
      </c>
      <c r="F11" s="219">
        <v>121</v>
      </c>
      <c r="G11" s="219">
        <v>192510</v>
      </c>
      <c r="H11" s="184">
        <v>20000</v>
      </c>
      <c r="I11" s="184">
        <v>35000</v>
      </c>
      <c r="J11" s="219">
        <v>60</v>
      </c>
      <c r="K11" s="219">
        <v>18946</v>
      </c>
      <c r="L11" s="218"/>
      <c r="M11" s="218"/>
      <c r="N11" s="218"/>
      <c r="R11" s="179"/>
    </row>
    <row r="12" spans="1:18" ht="12.75">
      <c r="A12" s="6" t="s">
        <v>172</v>
      </c>
      <c r="B12" s="219">
        <v>540</v>
      </c>
      <c r="C12" s="219">
        <f>D12-B12</f>
        <v>228</v>
      </c>
      <c r="D12" s="174">
        <v>768</v>
      </c>
      <c r="E12" s="219">
        <v>540</v>
      </c>
      <c r="F12" s="219">
        <v>228</v>
      </c>
      <c r="G12" s="219">
        <v>117856</v>
      </c>
      <c r="H12" s="219">
        <v>15000</v>
      </c>
      <c r="I12" s="219">
        <v>30000</v>
      </c>
      <c r="J12" s="219">
        <v>25</v>
      </c>
      <c r="K12" s="219">
        <v>17886</v>
      </c>
      <c r="L12" s="218"/>
      <c r="M12" s="218"/>
      <c r="N12" s="218"/>
      <c r="R12" s="179"/>
    </row>
    <row r="13" spans="1:18" ht="12.75">
      <c r="A13" s="220" t="s">
        <v>173</v>
      </c>
      <c r="B13" s="221">
        <f aca="true" t="shared" si="0" ref="B13:G13">SUM(B9:B12)</f>
        <v>2223</v>
      </c>
      <c r="C13" s="221">
        <f t="shared" si="0"/>
        <v>547</v>
      </c>
      <c r="D13" s="221">
        <f t="shared" si="0"/>
        <v>2770</v>
      </c>
      <c r="E13" s="221">
        <f t="shared" si="0"/>
        <v>2223</v>
      </c>
      <c r="F13" s="221">
        <f t="shared" si="0"/>
        <v>547</v>
      </c>
      <c r="G13" s="221">
        <f t="shared" si="0"/>
        <v>852348</v>
      </c>
      <c r="H13" s="222">
        <v>17113</v>
      </c>
      <c r="I13" s="222">
        <f>((I9*F9)+(I11*F11)+(I12*F12))/F13</f>
        <v>32915.904936014624</v>
      </c>
      <c r="J13" s="222">
        <v>50</v>
      </c>
      <c r="K13" s="221">
        <f>SUM(K9:K12)</f>
        <v>98085</v>
      </c>
      <c r="L13" s="218"/>
      <c r="M13" s="218"/>
      <c r="N13" s="218"/>
      <c r="R13" s="179"/>
    </row>
    <row r="14" spans="1:18" ht="12.75">
      <c r="A14" s="220"/>
      <c r="B14" s="221"/>
      <c r="C14" s="221"/>
      <c r="D14" s="221"/>
      <c r="E14" s="221"/>
      <c r="F14" s="221"/>
      <c r="G14" s="221"/>
      <c r="H14" s="222"/>
      <c r="I14" s="222"/>
      <c r="J14" s="222"/>
      <c r="K14" s="221"/>
      <c r="L14" s="218"/>
      <c r="M14" s="218"/>
      <c r="N14" s="218"/>
      <c r="R14" s="179"/>
    </row>
    <row r="15" spans="1:18" ht="12.75">
      <c r="A15" s="220" t="s">
        <v>174</v>
      </c>
      <c r="B15" s="222">
        <v>6347</v>
      </c>
      <c r="C15" s="221" t="s">
        <v>42</v>
      </c>
      <c r="D15" s="222">
        <v>6347</v>
      </c>
      <c r="E15" s="223">
        <v>6090</v>
      </c>
      <c r="F15" s="221" t="s">
        <v>42</v>
      </c>
      <c r="G15" s="222">
        <v>125000</v>
      </c>
      <c r="H15" s="223">
        <v>1275</v>
      </c>
      <c r="I15" s="221" t="s">
        <v>42</v>
      </c>
      <c r="J15" s="222">
        <v>2</v>
      </c>
      <c r="K15" s="222">
        <v>8015</v>
      </c>
      <c r="L15" s="218"/>
      <c r="M15" s="218"/>
      <c r="N15" s="218"/>
      <c r="R15" s="179"/>
    </row>
    <row r="16" spans="1:18" ht="12.75">
      <c r="A16" s="220"/>
      <c r="B16" s="221"/>
      <c r="C16" s="221"/>
      <c r="D16" s="221"/>
      <c r="E16" s="221"/>
      <c r="F16" s="221"/>
      <c r="G16" s="221"/>
      <c r="H16" s="222"/>
      <c r="I16" s="222"/>
      <c r="J16" s="222"/>
      <c r="K16" s="221"/>
      <c r="L16" s="218"/>
      <c r="M16" s="218"/>
      <c r="N16" s="218"/>
      <c r="R16" s="179"/>
    </row>
    <row r="17" spans="1:18" ht="12.75">
      <c r="A17" s="220" t="s">
        <v>175</v>
      </c>
      <c r="B17" s="222">
        <v>90</v>
      </c>
      <c r="C17" s="222">
        <v>8</v>
      </c>
      <c r="D17" s="222">
        <v>98</v>
      </c>
      <c r="E17" s="222">
        <v>87</v>
      </c>
      <c r="F17" s="222">
        <v>8</v>
      </c>
      <c r="G17" s="222">
        <v>56980</v>
      </c>
      <c r="H17" s="222">
        <v>7621</v>
      </c>
      <c r="I17" s="222">
        <v>17000</v>
      </c>
      <c r="J17" s="222">
        <v>8</v>
      </c>
      <c r="K17" s="222">
        <v>1255</v>
      </c>
      <c r="L17" s="218"/>
      <c r="M17" s="218"/>
      <c r="N17" s="218"/>
      <c r="R17" s="179"/>
    </row>
    <row r="18" spans="1:18" ht="12.75">
      <c r="A18" s="6"/>
      <c r="B18" s="174"/>
      <c r="C18" s="174"/>
      <c r="D18" s="174"/>
      <c r="E18" s="174"/>
      <c r="F18" s="174"/>
      <c r="G18" s="174"/>
      <c r="H18" s="219"/>
      <c r="I18" s="219"/>
      <c r="J18" s="219"/>
      <c r="K18" s="174"/>
      <c r="L18" s="218"/>
      <c r="M18" s="218"/>
      <c r="N18" s="218"/>
      <c r="R18" s="179"/>
    </row>
    <row r="19" spans="1:18" ht="12.75">
      <c r="A19" s="6" t="s">
        <v>176</v>
      </c>
      <c r="B19" s="219">
        <v>72</v>
      </c>
      <c r="C19" s="219">
        <v>9</v>
      </c>
      <c r="D19" s="219">
        <v>81</v>
      </c>
      <c r="E19" s="219">
        <v>72</v>
      </c>
      <c r="F19" s="219">
        <v>9</v>
      </c>
      <c r="G19" s="219">
        <v>42142</v>
      </c>
      <c r="H19" s="219">
        <v>5700</v>
      </c>
      <c r="I19" s="219">
        <v>13500</v>
      </c>
      <c r="J19" s="219">
        <v>12</v>
      </c>
      <c r="K19" s="219">
        <v>1038</v>
      </c>
      <c r="L19" s="218"/>
      <c r="M19" s="218"/>
      <c r="N19" s="218"/>
      <c r="R19" s="179"/>
    </row>
    <row r="20" spans="1:18" ht="12.75">
      <c r="A20" s="6" t="s">
        <v>177</v>
      </c>
      <c r="B20" s="219">
        <v>1383</v>
      </c>
      <c r="C20" s="184">
        <v>7</v>
      </c>
      <c r="D20" s="219">
        <v>1390</v>
      </c>
      <c r="E20" s="219">
        <v>1365</v>
      </c>
      <c r="F20" s="184">
        <v>7</v>
      </c>
      <c r="G20" s="219">
        <v>27000</v>
      </c>
      <c r="H20" s="219">
        <v>5500</v>
      </c>
      <c r="I20" s="184">
        <v>12000</v>
      </c>
      <c r="J20" s="219">
        <v>11</v>
      </c>
      <c r="K20" s="219">
        <v>7889</v>
      </c>
      <c r="L20" s="218"/>
      <c r="M20" s="218"/>
      <c r="N20" s="218"/>
      <c r="R20" s="179"/>
    </row>
    <row r="21" spans="1:18" ht="12.75">
      <c r="A21" s="6" t="s">
        <v>178</v>
      </c>
      <c r="B21" s="219">
        <v>250</v>
      </c>
      <c r="C21" s="219">
        <v>10</v>
      </c>
      <c r="D21" s="219">
        <v>260</v>
      </c>
      <c r="E21" s="219">
        <v>250</v>
      </c>
      <c r="F21" s="219">
        <v>10</v>
      </c>
      <c r="G21" s="219">
        <v>92890</v>
      </c>
      <c r="H21" s="219">
        <v>5560</v>
      </c>
      <c r="I21" s="219">
        <v>12500</v>
      </c>
      <c r="J21" s="219">
        <v>12</v>
      </c>
      <c r="K21" s="219">
        <v>2630</v>
      </c>
      <c r="L21" s="218"/>
      <c r="M21" s="218"/>
      <c r="N21" s="218"/>
      <c r="R21" s="179"/>
    </row>
    <row r="22" spans="1:18" ht="12.75">
      <c r="A22" s="220" t="s">
        <v>274</v>
      </c>
      <c r="B22" s="221">
        <v>1705</v>
      </c>
      <c r="C22" s="221">
        <v>26</v>
      </c>
      <c r="D22" s="221">
        <v>1731</v>
      </c>
      <c r="E22" s="221">
        <v>1687</v>
      </c>
      <c r="F22" s="221">
        <v>26</v>
      </c>
      <c r="G22" s="221">
        <v>162032</v>
      </c>
      <c r="H22" s="222">
        <v>5517</v>
      </c>
      <c r="I22" s="222">
        <v>12712</v>
      </c>
      <c r="J22" s="222">
        <v>12</v>
      </c>
      <c r="K22" s="221">
        <v>11557</v>
      </c>
      <c r="L22" s="218"/>
      <c r="M22" s="218"/>
      <c r="N22" s="218"/>
      <c r="R22" s="179"/>
    </row>
    <row r="23" spans="1:18" ht="12.75">
      <c r="A23" s="220"/>
      <c r="B23" s="221"/>
      <c r="C23" s="221"/>
      <c r="D23" s="221"/>
      <c r="E23" s="221"/>
      <c r="F23" s="221"/>
      <c r="G23" s="221"/>
      <c r="H23" s="222"/>
      <c r="I23" s="222"/>
      <c r="J23" s="222"/>
      <c r="K23" s="221"/>
      <c r="L23" s="218"/>
      <c r="M23" s="218"/>
      <c r="N23" s="218"/>
      <c r="R23" s="179"/>
    </row>
    <row r="24" spans="1:18" ht="12.75">
      <c r="A24" s="220" t="s">
        <v>179</v>
      </c>
      <c r="B24" s="222">
        <v>62</v>
      </c>
      <c r="C24" s="222">
        <v>606</v>
      </c>
      <c r="D24" s="222">
        <v>668</v>
      </c>
      <c r="E24" s="222">
        <v>58</v>
      </c>
      <c r="F24" s="222">
        <v>571</v>
      </c>
      <c r="G24" s="222">
        <v>26950</v>
      </c>
      <c r="H24" s="222">
        <v>9872</v>
      </c>
      <c r="I24" s="222">
        <v>25180</v>
      </c>
      <c r="J24" s="222">
        <v>12</v>
      </c>
      <c r="K24" s="222">
        <v>15274</v>
      </c>
      <c r="L24" s="218"/>
      <c r="M24" s="218"/>
      <c r="N24" s="218"/>
      <c r="R24" s="179"/>
    </row>
    <row r="25" spans="1:18" ht="12.75">
      <c r="A25" s="220"/>
      <c r="B25" s="221"/>
      <c r="C25" s="221"/>
      <c r="D25" s="221"/>
      <c r="E25" s="221"/>
      <c r="F25" s="221"/>
      <c r="G25" s="221"/>
      <c r="H25" s="222"/>
      <c r="I25" s="222"/>
      <c r="J25" s="222"/>
      <c r="K25" s="221"/>
      <c r="L25" s="218"/>
      <c r="M25" s="218"/>
      <c r="N25" s="218"/>
      <c r="R25" s="179"/>
    </row>
    <row r="26" spans="1:18" ht="12.75">
      <c r="A26" s="220" t="s">
        <v>180</v>
      </c>
      <c r="B26" s="222">
        <v>11</v>
      </c>
      <c r="C26" s="222">
        <v>1040</v>
      </c>
      <c r="D26" s="222">
        <v>1051</v>
      </c>
      <c r="E26" s="222">
        <v>11</v>
      </c>
      <c r="F26" s="222">
        <v>977</v>
      </c>
      <c r="G26" s="222">
        <v>24130</v>
      </c>
      <c r="H26" s="222">
        <v>9091</v>
      </c>
      <c r="I26" s="222">
        <v>28419</v>
      </c>
      <c r="J26" s="222">
        <v>8</v>
      </c>
      <c r="K26" s="222">
        <v>28058</v>
      </c>
      <c r="L26" s="218"/>
      <c r="M26" s="218"/>
      <c r="N26" s="218"/>
      <c r="R26" s="179"/>
    </row>
    <row r="27" spans="1:18" ht="12.75">
      <c r="A27" s="6"/>
      <c r="B27" s="174"/>
      <c r="C27" s="174"/>
      <c r="D27" s="174"/>
      <c r="E27" s="174"/>
      <c r="F27" s="174"/>
      <c r="G27" s="174"/>
      <c r="H27" s="219"/>
      <c r="I27" s="219"/>
      <c r="J27" s="219"/>
      <c r="K27" s="174"/>
      <c r="L27" s="218"/>
      <c r="M27" s="218"/>
      <c r="N27" s="218"/>
      <c r="R27" s="179"/>
    </row>
    <row r="28" spans="1:18" ht="12.75">
      <c r="A28" s="6" t="s">
        <v>181</v>
      </c>
      <c r="B28" s="174" t="s">
        <v>42</v>
      </c>
      <c r="C28" s="174">
        <v>3078</v>
      </c>
      <c r="D28" s="219">
        <v>3078</v>
      </c>
      <c r="E28" s="174" t="s">
        <v>42</v>
      </c>
      <c r="F28" s="174">
        <v>3078</v>
      </c>
      <c r="G28" s="174" t="s">
        <v>42</v>
      </c>
      <c r="H28" s="174" t="s">
        <v>42</v>
      </c>
      <c r="I28" s="219">
        <v>14833</v>
      </c>
      <c r="J28" s="174" t="s">
        <v>42</v>
      </c>
      <c r="K28" s="174">
        <v>45655</v>
      </c>
      <c r="L28" s="218"/>
      <c r="M28" s="218"/>
      <c r="N28" s="218"/>
      <c r="R28" s="179"/>
    </row>
    <row r="29" spans="1:18" ht="12.75">
      <c r="A29" s="6" t="s">
        <v>182</v>
      </c>
      <c r="B29" s="184">
        <v>10</v>
      </c>
      <c r="C29" s="219">
        <v>156</v>
      </c>
      <c r="D29" s="219">
        <v>166</v>
      </c>
      <c r="E29" s="184">
        <v>1</v>
      </c>
      <c r="F29" s="219">
        <v>117</v>
      </c>
      <c r="G29" s="219">
        <v>22900</v>
      </c>
      <c r="H29" s="184">
        <v>2000</v>
      </c>
      <c r="I29" s="219">
        <v>27434</v>
      </c>
      <c r="J29" s="219">
        <v>8</v>
      </c>
      <c r="K29" s="219">
        <v>3384</v>
      </c>
      <c r="L29" s="218"/>
      <c r="M29" s="218"/>
      <c r="N29" s="218"/>
      <c r="R29" s="179"/>
    </row>
    <row r="30" spans="1:18" ht="12.75">
      <c r="A30" s="6" t="s">
        <v>183</v>
      </c>
      <c r="B30" s="184">
        <v>43</v>
      </c>
      <c r="C30" s="219">
        <v>6882</v>
      </c>
      <c r="D30" s="219">
        <v>6925</v>
      </c>
      <c r="E30" s="184">
        <v>43</v>
      </c>
      <c r="F30" s="219">
        <v>6731</v>
      </c>
      <c r="G30" s="174" t="s">
        <v>42</v>
      </c>
      <c r="H30" s="184">
        <v>4000</v>
      </c>
      <c r="I30" s="219">
        <v>21540</v>
      </c>
      <c r="J30" s="174" t="s">
        <v>42</v>
      </c>
      <c r="K30" s="219">
        <v>145158</v>
      </c>
      <c r="L30" s="218"/>
      <c r="M30" s="218"/>
      <c r="N30" s="218"/>
      <c r="R30" s="179"/>
    </row>
    <row r="31" spans="1:18" s="225" customFormat="1" ht="12.75">
      <c r="A31" s="220" t="s">
        <v>275</v>
      </c>
      <c r="B31" s="223">
        <v>53</v>
      </c>
      <c r="C31" s="221">
        <v>10116</v>
      </c>
      <c r="D31" s="221">
        <v>10169</v>
      </c>
      <c r="E31" s="223">
        <v>44</v>
      </c>
      <c r="F31" s="221">
        <v>9926</v>
      </c>
      <c r="G31" s="221">
        <v>22900</v>
      </c>
      <c r="H31" s="223">
        <v>3955</v>
      </c>
      <c r="I31" s="222">
        <v>19530</v>
      </c>
      <c r="J31" s="222">
        <v>8</v>
      </c>
      <c r="K31" s="221">
        <f>SUM(K28:K30)</f>
        <v>194197</v>
      </c>
      <c r="L31" s="224"/>
      <c r="M31" s="224"/>
      <c r="N31" s="224"/>
      <c r="R31" s="257"/>
    </row>
    <row r="32" spans="1:18" ht="12.75">
      <c r="A32" s="6"/>
      <c r="B32" s="174"/>
      <c r="C32" s="174"/>
      <c r="D32" s="174"/>
      <c r="E32" s="174"/>
      <c r="F32" s="174"/>
      <c r="G32" s="174"/>
      <c r="H32" s="219"/>
      <c r="I32" s="219"/>
      <c r="J32" s="219"/>
      <c r="K32" s="174"/>
      <c r="L32" s="218"/>
      <c r="M32" s="218"/>
      <c r="N32" s="218"/>
      <c r="R32" s="179"/>
    </row>
    <row r="33" spans="1:18" ht="12.75">
      <c r="A33" s="6" t="s">
        <v>184</v>
      </c>
      <c r="B33" s="226">
        <v>120</v>
      </c>
      <c r="C33" s="226">
        <v>284</v>
      </c>
      <c r="D33" s="219">
        <v>404</v>
      </c>
      <c r="E33" s="226">
        <v>118</v>
      </c>
      <c r="F33" s="226">
        <v>276</v>
      </c>
      <c r="G33" s="219">
        <v>17765</v>
      </c>
      <c r="H33" s="226">
        <v>10407</v>
      </c>
      <c r="I33" s="226">
        <v>23826</v>
      </c>
      <c r="J33" s="226">
        <v>21</v>
      </c>
      <c r="K33" s="226">
        <v>8177</v>
      </c>
      <c r="L33" s="218"/>
      <c r="M33" s="218"/>
      <c r="N33" s="218"/>
      <c r="R33" s="179"/>
    </row>
    <row r="34" spans="1:18" ht="12.75">
      <c r="A34" s="6" t="s">
        <v>185</v>
      </c>
      <c r="B34" s="226">
        <v>31</v>
      </c>
      <c r="C34" s="226">
        <v>2404</v>
      </c>
      <c r="D34" s="219">
        <v>2435</v>
      </c>
      <c r="E34" s="226">
        <v>29</v>
      </c>
      <c r="F34" s="226">
        <v>2271</v>
      </c>
      <c r="G34" s="219" t="s">
        <v>42</v>
      </c>
      <c r="H34" s="226">
        <v>19000</v>
      </c>
      <c r="I34" s="226">
        <v>33000</v>
      </c>
      <c r="J34" s="226" t="s">
        <v>42</v>
      </c>
      <c r="K34" s="219">
        <v>75494</v>
      </c>
      <c r="L34" s="218"/>
      <c r="M34" s="218"/>
      <c r="N34" s="218"/>
      <c r="R34" s="179"/>
    </row>
    <row r="35" spans="1:18" ht="12.75">
      <c r="A35" s="6" t="s">
        <v>186</v>
      </c>
      <c r="B35" s="226" t="s">
        <v>42</v>
      </c>
      <c r="C35" s="226">
        <v>11217</v>
      </c>
      <c r="D35" s="219">
        <v>11217</v>
      </c>
      <c r="E35" s="226" t="s">
        <v>42</v>
      </c>
      <c r="F35" s="226">
        <v>10337</v>
      </c>
      <c r="G35" s="219">
        <v>3450</v>
      </c>
      <c r="H35" s="226" t="s">
        <v>42</v>
      </c>
      <c r="I35" s="226">
        <v>17201</v>
      </c>
      <c r="J35" s="226">
        <v>20</v>
      </c>
      <c r="K35" s="219">
        <v>177876</v>
      </c>
      <c r="L35" s="218"/>
      <c r="M35" s="218"/>
      <c r="N35" s="218"/>
      <c r="R35" s="179"/>
    </row>
    <row r="36" spans="1:18" ht="12.75">
      <c r="A36" s="6" t="s">
        <v>187</v>
      </c>
      <c r="B36" s="226">
        <v>21</v>
      </c>
      <c r="C36" s="226">
        <v>92</v>
      </c>
      <c r="D36" s="219">
        <v>113</v>
      </c>
      <c r="E36" s="226">
        <v>21</v>
      </c>
      <c r="F36" s="226">
        <v>87</v>
      </c>
      <c r="G36" s="219">
        <v>5700</v>
      </c>
      <c r="H36" s="226">
        <v>8429</v>
      </c>
      <c r="I36" s="226">
        <v>29000</v>
      </c>
      <c r="J36" s="226">
        <v>14</v>
      </c>
      <c r="K36" s="219">
        <v>2780</v>
      </c>
      <c r="L36" s="218"/>
      <c r="M36" s="218"/>
      <c r="N36" s="218"/>
      <c r="R36" s="179"/>
    </row>
    <row r="37" spans="1:18" ht="12.75">
      <c r="A37" s="220" t="s">
        <v>188</v>
      </c>
      <c r="B37" s="221">
        <v>172</v>
      </c>
      <c r="C37" s="221">
        <v>13997</v>
      </c>
      <c r="D37" s="221">
        <v>14169</v>
      </c>
      <c r="E37" s="221">
        <v>168</v>
      </c>
      <c r="F37" s="221">
        <v>12971</v>
      </c>
      <c r="G37" s="221">
        <v>26915</v>
      </c>
      <c r="H37" s="222">
        <v>11643</v>
      </c>
      <c r="I37" s="222">
        <v>20187</v>
      </c>
      <c r="J37" s="222">
        <v>19</v>
      </c>
      <c r="K37" s="221">
        <v>264327</v>
      </c>
      <c r="L37" s="218"/>
      <c r="M37" s="218"/>
      <c r="N37" s="218"/>
      <c r="R37" s="179"/>
    </row>
    <row r="38" spans="1:18" ht="12.75">
      <c r="A38" s="220"/>
      <c r="B38" s="221"/>
      <c r="C38" s="221"/>
      <c r="D38" s="221"/>
      <c r="E38" s="221"/>
      <c r="F38" s="221"/>
      <c r="G38" s="221"/>
      <c r="H38" s="222"/>
      <c r="I38" s="222"/>
      <c r="J38" s="222"/>
      <c r="K38" s="221"/>
      <c r="L38" s="218"/>
      <c r="M38" s="218"/>
      <c r="N38" s="218"/>
      <c r="R38" s="179"/>
    </row>
    <row r="39" spans="1:18" ht="12.75">
      <c r="A39" s="220" t="s">
        <v>189</v>
      </c>
      <c r="B39" s="222">
        <v>69</v>
      </c>
      <c r="C39" s="222">
        <v>77</v>
      </c>
      <c r="D39" s="222">
        <v>146</v>
      </c>
      <c r="E39" s="222">
        <v>69</v>
      </c>
      <c r="F39" s="222">
        <v>77</v>
      </c>
      <c r="G39" s="222">
        <v>30200</v>
      </c>
      <c r="H39" s="222">
        <v>4500</v>
      </c>
      <c r="I39" s="222">
        <v>1500</v>
      </c>
      <c r="J39" s="222">
        <v>15</v>
      </c>
      <c r="K39" s="222">
        <v>879</v>
      </c>
      <c r="L39" s="218"/>
      <c r="M39" s="218"/>
      <c r="N39" s="218"/>
      <c r="R39" s="179"/>
    </row>
    <row r="40" spans="1:18" ht="12.75">
      <c r="A40" s="6"/>
      <c r="B40" s="174"/>
      <c r="C40" s="174"/>
      <c r="D40" s="174"/>
      <c r="E40" s="174"/>
      <c r="F40" s="174"/>
      <c r="G40" s="174"/>
      <c r="H40" s="219"/>
      <c r="I40" s="219"/>
      <c r="J40" s="219"/>
      <c r="K40" s="174"/>
      <c r="L40" s="218"/>
      <c r="M40" s="218"/>
      <c r="N40" s="218"/>
      <c r="R40" s="179"/>
    </row>
    <row r="41" spans="1:18" ht="12.75">
      <c r="A41" s="6" t="s">
        <v>190</v>
      </c>
      <c r="B41" s="174" t="s">
        <v>42</v>
      </c>
      <c r="C41" s="219">
        <v>268</v>
      </c>
      <c r="D41" s="219">
        <v>268</v>
      </c>
      <c r="E41" s="174" t="s">
        <v>42</v>
      </c>
      <c r="F41" s="219">
        <v>268</v>
      </c>
      <c r="G41" s="219">
        <v>15808</v>
      </c>
      <c r="H41" s="174" t="s">
        <v>42</v>
      </c>
      <c r="I41" s="219">
        <v>3503</v>
      </c>
      <c r="J41" s="219">
        <v>11</v>
      </c>
      <c r="K41" s="219">
        <v>1113</v>
      </c>
      <c r="L41" s="218"/>
      <c r="M41" s="218"/>
      <c r="N41" s="218"/>
      <c r="R41" s="179"/>
    </row>
    <row r="42" spans="1:18" ht="12.75">
      <c r="A42" s="6" t="s">
        <v>191</v>
      </c>
      <c r="B42" s="219">
        <v>384</v>
      </c>
      <c r="C42" s="219">
        <v>184</v>
      </c>
      <c r="D42" s="219">
        <v>568</v>
      </c>
      <c r="E42" s="219">
        <v>352</v>
      </c>
      <c r="F42" s="219">
        <v>171</v>
      </c>
      <c r="G42" s="219">
        <v>94721</v>
      </c>
      <c r="H42" s="219">
        <v>2500</v>
      </c>
      <c r="I42" s="219">
        <v>4800</v>
      </c>
      <c r="J42" s="219">
        <v>5</v>
      </c>
      <c r="K42" s="219">
        <v>2175</v>
      </c>
      <c r="L42" s="218"/>
      <c r="M42" s="218"/>
      <c r="N42" s="218"/>
      <c r="R42" s="179"/>
    </row>
    <row r="43" spans="1:18" ht="12.75">
      <c r="A43" s="6" t="s">
        <v>192</v>
      </c>
      <c r="B43" s="219">
        <v>58</v>
      </c>
      <c r="C43" s="219">
        <v>852</v>
      </c>
      <c r="D43" s="219">
        <v>910</v>
      </c>
      <c r="E43" s="219">
        <v>56</v>
      </c>
      <c r="F43" s="219">
        <v>840</v>
      </c>
      <c r="G43" s="219">
        <v>267263</v>
      </c>
      <c r="H43" s="219">
        <v>5000</v>
      </c>
      <c r="I43" s="219">
        <v>13720</v>
      </c>
      <c r="J43" s="219">
        <v>9</v>
      </c>
      <c r="K43" s="219">
        <v>14210</v>
      </c>
      <c r="L43" s="218"/>
      <c r="M43" s="218"/>
      <c r="N43" s="218"/>
      <c r="R43" s="179"/>
    </row>
    <row r="44" spans="1:18" ht="12.75">
      <c r="A44" s="6" t="s">
        <v>193</v>
      </c>
      <c r="B44" s="174" t="s">
        <v>42</v>
      </c>
      <c r="C44" s="219">
        <v>132</v>
      </c>
      <c r="D44" s="219">
        <v>132</v>
      </c>
      <c r="E44" s="174" t="s">
        <v>42</v>
      </c>
      <c r="F44" s="219">
        <v>132</v>
      </c>
      <c r="G44" s="219">
        <v>19297</v>
      </c>
      <c r="H44" s="174" t="s">
        <v>42</v>
      </c>
      <c r="I44" s="219">
        <v>17145</v>
      </c>
      <c r="J44" s="219">
        <v>37</v>
      </c>
      <c r="K44" s="219">
        <v>2977</v>
      </c>
      <c r="L44" s="218"/>
      <c r="M44" s="218"/>
      <c r="N44" s="218"/>
      <c r="R44" s="179"/>
    </row>
    <row r="45" spans="1:18" ht="12.75">
      <c r="A45" s="6" t="s">
        <v>194</v>
      </c>
      <c r="B45" s="219">
        <v>60</v>
      </c>
      <c r="C45" s="219">
        <v>17</v>
      </c>
      <c r="D45" s="219">
        <v>77</v>
      </c>
      <c r="E45" s="219">
        <v>59</v>
      </c>
      <c r="F45" s="219">
        <v>16</v>
      </c>
      <c r="G45" s="219">
        <v>27000</v>
      </c>
      <c r="H45" s="219">
        <v>7000</v>
      </c>
      <c r="I45" s="219">
        <v>11000</v>
      </c>
      <c r="J45" s="219">
        <v>6</v>
      </c>
      <c r="K45" s="219">
        <v>751</v>
      </c>
      <c r="L45" s="218"/>
      <c r="M45" s="218"/>
      <c r="N45" s="218"/>
      <c r="R45" s="179"/>
    </row>
    <row r="46" spans="1:18" ht="12.75">
      <c r="A46" s="6" t="s">
        <v>195</v>
      </c>
      <c r="B46" s="219">
        <v>9</v>
      </c>
      <c r="C46" s="219">
        <v>11</v>
      </c>
      <c r="D46" s="219">
        <v>20</v>
      </c>
      <c r="E46" s="219">
        <v>9</v>
      </c>
      <c r="F46" s="219">
        <v>6</v>
      </c>
      <c r="G46" s="219">
        <v>7041</v>
      </c>
      <c r="H46" s="219">
        <v>3000</v>
      </c>
      <c r="I46" s="219">
        <v>10000</v>
      </c>
      <c r="J46" s="219">
        <v>15</v>
      </c>
      <c r="K46" s="219">
        <v>193</v>
      </c>
      <c r="L46" s="218"/>
      <c r="M46" s="218"/>
      <c r="N46" s="218"/>
      <c r="R46" s="179"/>
    </row>
    <row r="47" spans="1:18" ht="12.75">
      <c r="A47" s="6" t="s">
        <v>196</v>
      </c>
      <c r="B47" s="184">
        <v>24</v>
      </c>
      <c r="C47" s="219">
        <v>26</v>
      </c>
      <c r="D47" s="219">
        <v>50</v>
      </c>
      <c r="E47" s="184">
        <v>23</v>
      </c>
      <c r="F47" s="219">
        <v>26</v>
      </c>
      <c r="G47" s="219">
        <v>4356</v>
      </c>
      <c r="H47" s="184">
        <v>15000</v>
      </c>
      <c r="I47" s="219">
        <v>18000</v>
      </c>
      <c r="J47" s="219">
        <v>5</v>
      </c>
      <c r="K47" s="219">
        <v>835</v>
      </c>
      <c r="L47" s="218"/>
      <c r="M47" s="218"/>
      <c r="N47" s="218"/>
      <c r="R47" s="179"/>
    </row>
    <row r="48" spans="1:18" ht="12.75">
      <c r="A48" s="6" t="s">
        <v>197</v>
      </c>
      <c r="B48" s="184">
        <v>18</v>
      </c>
      <c r="C48" s="219">
        <v>20</v>
      </c>
      <c r="D48" s="219">
        <v>38</v>
      </c>
      <c r="E48" s="184">
        <v>18</v>
      </c>
      <c r="F48" s="219">
        <v>20</v>
      </c>
      <c r="G48" s="219">
        <v>6223</v>
      </c>
      <c r="H48" s="184">
        <v>3278</v>
      </c>
      <c r="I48" s="219">
        <v>9000</v>
      </c>
      <c r="J48" s="219">
        <v>12</v>
      </c>
      <c r="K48" s="219">
        <v>314</v>
      </c>
      <c r="L48" s="218"/>
      <c r="M48" s="218"/>
      <c r="N48" s="218"/>
      <c r="R48" s="179"/>
    </row>
    <row r="49" spans="1:18" ht="12.75">
      <c r="A49" s="6" t="s">
        <v>198</v>
      </c>
      <c r="B49" s="219">
        <v>64</v>
      </c>
      <c r="C49" s="219">
        <v>103</v>
      </c>
      <c r="D49" s="219">
        <v>167</v>
      </c>
      <c r="E49" s="219">
        <v>64</v>
      </c>
      <c r="F49" s="219">
        <v>96</v>
      </c>
      <c r="G49" s="219" t="s">
        <v>42</v>
      </c>
      <c r="H49" s="219">
        <v>5000</v>
      </c>
      <c r="I49" s="219">
        <v>12000</v>
      </c>
      <c r="J49" s="219" t="s">
        <v>42</v>
      </c>
      <c r="K49" s="219">
        <v>1472</v>
      </c>
      <c r="L49" s="218"/>
      <c r="M49" s="218"/>
      <c r="N49" s="218"/>
      <c r="R49" s="179"/>
    </row>
    <row r="50" spans="1:18" ht="12.75">
      <c r="A50" s="220" t="s">
        <v>276</v>
      </c>
      <c r="B50" s="221">
        <v>617</v>
      </c>
      <c r="C50" s="221">
        <v>1613</v>
      </c>
      <c r="D50" s="221">
        <v>2230</v>
      </c>
      <c r="E50" s="221">
        <v>581</v>
      </c>
      <c r="F50" s="221">
        <v>1575</v>
      </c>
      <c r="G50" s="221">
        <v>441709</v>
      </c>
      <c r="H50" s="222">
        <v>4000</v>
      </c>
      <c r="I50" s="222">
        <v>11164</v>
      </c>
      <c r="J50" s="222">
        <v>9</v>
      </c>
      <c r="K50" s="221">
        <f>SUM(K41:K49)</f>
        <v>24040</v>
      </c>
      <c r="L50" s="218"/>
      <c r="M50" s="218"/>
      <c r="N50" s="218"/>
      <c r="R50" s="179"/>
    </row>
    <row r="51" spans="1:18" ht="12.75">
      <c r="A51" s="220"/>
      <c r="B51" s="221"/>
      <c r="C51" s="221"/>
      <c r="D51" s="221"/>
      <c r="E51" s="221"/>
      <c r="F51" s="221"/>
      <c r="G51" s="221"/>
      <c r="H51" s="222"/>
      <c r="I51" s="222"/>
      <c r="J51" s="222"/>
      <c r="K51" s="221"/>
      <c r="L51" s="218"/>
      <c r="M51" s="218"/>
      <c r="N51" s="218"/>
      <c r="R51" s="179"/>
    </row>
    <row r="52" spans="1:18" ht="12.75">
      <c r="A52" s="220" t="s">
        <v>199</v>
      </c>
      <c r="B52" s="222" t="s">
        <v>42</v>
      </c>
      <c r="C52" s="222">
        <v>41</v>
      </c>
      <c r="D52" s="222">
        <v>41</v>
      </c>
      <c r="E52" s="222" t="s">
        <v>42</v>
      </c>
      <c r="F52" s="222">
        <v>41</v>
      </c>
      <c r="G52" s="223">
        <v>8795</v>
      </c>
      <c r="H52" s="221" t="s">
        <v>42</v>
      </c>
      <c r="I52" s="222">
        <v>14000</v>
      </c>
      <c r="J52" s="223">
        <v>18</v>
      </c>
      <c r="K52" s="222">
        <v>732</v>
      </c>
      <c r="L52" s="218"/>
      <c r="M52" s="218"/>
      <c r="N52" s="218"/>
      <c r="R52" s="179"/>
    </row>
    <row r="53" spans="1:18" ht="12.75">
      <c r="A53" s="6"/>
      <c r="B53" s="174"/>
      <c r="C53" s="174"/>
      <c r="D53" s="174"/>
      <c r="E53" s="174"/>
      <c r="F53" s="174"/>
      <c r="G53" s="174"/>
      <c r="H53" s="219"/>
      <c r="I53" s="219"/>
      <c r="J53" s="219"/>
      <c r="K53" s="174"/>
      <c r="L53" s="218"/>
      <c r="M53" s="218"/>
      <c r="N53" s="218"/>
      <c r="R53" s="179"/>
    </row>
    <row r="54" spans="1:18" ht="12.75">
      <c r="A54" s="6" t="s">
        <v>200</v>
      </c>
      <c r="B54" s="184">
        <v>20</v>
      </c>
      <c r="C54" s="219">
        <v>100</v>
      </c>
      <c r="D54" s="219">
        <v>120</v>
      </c>
      <c r="E54" s="184">
        <v>20</v>
      </c>
      <c r="F54" s="219">
        <v>100</v>
      </c>
      <c r="G54" s="219">
        <v>21685</v>
      </c>
      <c r="H54" s="184">
        <v>9000</v>
      </c>
      <c r="I54" s="219">
        <v>30000</v>
      </c>
      <c r="J54" s="219">
        <v>28</v>
      </c>
      <c r="K54" s="219">
        <v>3787</v>
      </c>
      <c r="L54" s="218"/>
      <c r="M54" s="218"/>
      <c r="N54" s="218"/>
      <c r="R54" s="179"/>
    </row>
    <row r="55" spans="1:18" ht="12.75">
      <c r="A55" s="6" t="s">
        <v>201</v>
      </c>
      <c r="B55" s="219">
        <v>2</v>
      </c>
      <c r="C55" s="219">
        <v>87</v>
      </c>
      <c r="D55" s="219">
        <v>89</v>
      </c>
      <c r="E55" s="219">
        <v>2</v>
      </c>
      <c r="F55" s="219">
        <v>87</v>
      </c>
      <c r="G55" s="219">
        <v>7731</v>
      </c>
      <c r="H55" s="219">
        <v>6142</v>
      </c>
      <c r="I55" s="219">
        <v>13721</v>
      </c>
      <c r="J55" s="219">
        <v>4</v>
      </c>
      <c r="K55" s="219">
        <v>1237</v>
      </c>
      <c r="L55" s="218"/>
      <c r="M55" s="218"/>
      <c r="N55" s="218"/>
      <c r="R55" s="179"/>
    </row>
    <row r="56" spans="1:18" ht="12.75">
      <c r="A56" s="6" t="s">
        <v>202</v>
      </c>
      <c r="B56" s="219">
        <v>27</v>
      </c>
      <c r="C56" s="219">
        <v>159</v>
      </c>
      <c r="D56" s="219">
        <v>186</v>
      </c>
      <c r="E56" s="219">
        <v>27</v>
      </c>
      <c r="F56" s="219">
        <v>159</v>
      </c>
      <c r="G56" s="219">
        <v>68241</v>
      </c>
      <c r="H56" s="219">
        <v>3000</v>
      </c>
      <c r="I56" s="219">
        <v>10210</v>
      </c>
      <c r="J56" s="219">
        <v>20</v>
      </c>
      <c r="K56" s="219">
        <v>3069</v>
      </c>
      <c r="L56" s="218"/>
      <c r="M56" s="218"/>
      <c r="N56" s="218"/>
      <c r="R56" s="179"/>
    </row>
    <row r="57" spans="1:18" ht="12.75">
      <c r="A57" s="6" t="s">
        <v>203</v>
      </c>
      <c r="B57" s="219">
        <v>17</v>
      </c>
      <c r="C57" s="219">
        <v>45</v>
      </c>
      <c r="D57" s="219">
        <v>62</v>
      </c>
      <c r="E57" s="219">
        <v>17</v>
      </c>
      <c r="F57" s="219">
        <v>45</v>
      </c>
      <c r="G57" s="219">
        <v>5317</v>
      </c>
      <c r="H57" s="219">
        <v>1100</v>
      </c>
      <c r="I57" s="219">
        <v>8300</v>
      </c>
      <c r="J57" s="219">
        <v>12</v>
      </c>
      <c r="K57" s="219">
        <v>456</v>
      </c>
      <c r="L57" s="218"/>
      <c r="M57" s="218"/>
      <c r="N57" s="218"/>
      <c r="R57" s="179"/>
    </row>
    <row r="58" spans="1:18" ht="12.75">
      <c r="A58" s="6" t="s">
        <v>204</v>
      </c>
      <c r="B58" s="219">
        <v>2</v>
      </c>
      <c r="C58" s="219">
        <v>81</v>
      </c>
      <c r="D58" s="219">
        <v>83</v>
      </c>
      <c r="E58" s="219">
        <v>2</v>
      </c>
      <c r="F58" s="219">
        <v>80</v>
      </c>
      <c r="G58" s="219">
        <v>14380</v>
      </c>
      <c r="H58" s="219">
        <v>3500</v>
      </c>
      <c r="I58" s="219">
        <v>35000</v>
      </c>
      <c r="J58" s="219">
        <v>20</v>
      </c>
      <c r="K58" s="219">
        <v>3095</v>
      </c>
      <c r="L58" s="218"/>
      <c r="M58" s="218"/>
      <c r="N58" s="218"/>
      <c r="R58" s="179"/>
    </row>
    <row r="59" spans="1:18" s="225" customFormat="1" ht="12.75">
      <c r="A59" s="220" t="s">
        <v>205</v>
      </c>
      <c r="B59" s="221">
        <v>68</v>
      </c>
      <c r="C59" s="221">
        <f>SUM(C54:C58)</f>
        <v>472</v>
      </c>
      <c r="D59" s="221">
        <f>SUM(D54:D58)</f>
        <v>540</v>
      </c>
      <c r="E59" s="221">
        <v>68</v>
      </c>
      <c r="F59" s="221">
        <v>471</v>
      </c>
      <c r="G59" s="221">
        <v>117354</v>
      </c>
      <c r="H59" s="222">
        <v>4397</v>
      </c>
      <c r="I59" s="222">
        <v>19088</v>
      </c>
      <c r="J59" s="222">
        <v>20</v>
      </c>
      <c r="K59" s="221">
        <v>11644</v>
      </c>
      <c r="L59" s="224"/>
      <c r="M59" s="224"/>
      <c r="N59" s="224"/>
      <c r="R59" s="257"/>
    </row>
    <row r="60" spans="1:18" ht="12.75">
      <c r="A60" s="6"/>
      <c r="B60" s="174"/>
      <c r="C60" s="174"/>
      <c r="D60" s="174"/>
      <c r="E60" s="174"/>
      <c r="F60" s="174"/>
      <c r="G60" s="174"/>
      <c r="H60" s="219"/>
      <c r="I60" s="219"/>
      <c r="J60" s="219"/>
      <c r="K60" s="174"/>
      <c r="L60" s="218"/>
      <c r="M60" s="218"/>
      <c r="N60" s="218"/>
      <c r="R60" s="179"/>
    </row>
    <row r="61" spans="1:18" ht="12.75">
      <c r="A61" s="6" t="s">
        <v>206</v>
      </c>
      <c r="B61" s="219">
        <v>340</v>
      </c>
      <c r="C61" s="219">
        <v>438</v>
      </c>
      <c r="D61" s="219">
        <v>778</v>
      </c>
      <c r="E61" s="219">
        <v>340</v>
      </c>
      <c r="F61" s="219">
        <v>437</v>
      </c>
      <c r="G61" s="219">
        <v>14100</v>
      </c>
      <c r="H61" s="219">
        <v>5145</v>
      </c>
      <c r="I61" s="219">
        <v>13118</v>
      </c>
      <c r="J61" s="219">
        <v>10</v>
      </c>
      <c r="K61" s="219">
        <v>7623</v>
      </c>
      <c r="L61" s="218"/>
      <c r="M61" s="218"/>
      <c r="N61" s="218"/>
      <c r="R61" s="179"/>
    </row>
    <row r="62" spans="1:18" ht="12.75">
      <c r="A62" s="6" t="s">
        <v>207</v>
      </c>
      <c r="B62" s="219">
        <v>49</v>
      </c>
      <c r="C62" s="219">
        <v>161</v>
      </c>
      <c r="D62" s="219">
        <v>210</v>
      </c>
      <c r="E62" s="219">
        <v>48</v>
      </c>
      <c r="F62" s="219">
        <v>159</v>
      </c>
      <c r="G62" s="219">
        <v>600</v>
      </c>
      <c r="H62" s="219">
        <v>4700</v>
      </c>
      <c r="I62" s="219">
        <v>10836</v>
      </c>
      <c r="J62" s="219">
        <v>8</v>
      </c>
      <c r="K62" s="219">
        <v>1953</v>
      </c>
      <c r="L62" s="218"/>
      <c r="M62" s="218"/>
      <c r="N62" s="218"/>
      <c r="R62" s="179"/>
    </row>
    <row r="63" spans="1:18" ht="12.75">
      <c r="A63" s="6" t="s">
        <v>208</v>
      </c>
      <c r="B63" s="219">
        <v>108</v>
      </c>
      <c r="C63" s="219">
        <v>532</v>
      </c>
      <c r="D63" s="219">
        <v>640</v>
      </c>
      <c r="E63" s="219">
        <v>82</v>
      </c>
      <c r="F63" s="219">
        <v>395</v>
      </c>
      <c r="G63" s="219">
        <v>10656</v>
      </c>
      <c r="H63" s="219">
        <v>180</v>
      </c>
      <c r="I63" s="219">
        <v>2359</v>
      </c>
      <c r="J63" s="219">
        <v>5</v>
      </c>
      <c r="K63" s="219">
        <v>1000</v>
      </c>
      <c r="L63" s="218"/>
      <c r="M63" s="218"/>
      <c r="N63" s="218"/>
      <c r="R63" s="179"/>
    </row>
    <row r="64" spans="1:18" s="225" customFormat="1" ht="12.75">
      <c r="A64" s="220" t="s">
        <v>209</v>
      </c>
      <c r="B64" s="221">
        <v>497</v>
      </c>
      <c r="C64" s="221">
        <v>1131</v>
      </c>
      <c r="D64" s="221">
        <v>1628</v>
      </c>
      <c r="E64" s="221">
        <v>470</v>
      </c>
      <c r="F64" s="221">
        <v>991</v>
      </c>
      <c r="G64" s="221">
        <v>25356</v>
      </c>
      <c r="H64" s="222">
        <v>4233</v>
      </c>
      <c r="I64" s="222">
        <v>8463</v>
      </c>
      <c r="J64" s="222">
        <v>8</v>
      </c>
      <c r="K64" s="221">
        <v>10576</v>
      </c>
      <c r="L64" s="224"/>
      <c r="M64" s="224"/>
      <c r="N64" s="224"/>
      <c r="R64" s="257"/>
    </row>
    <row r="65" spans="1:18" ht="12.75">
      <c r="A65" s="6"/>
      <c r="B65" s="174"/>
      <c r="C65" s="174"/>
      <c r="D65" s="174"/>
      <c r="E65" s="174"/>
      <c r="F65" s="174"/>
      <c r="G65" s="174"/>
      <c r="H65" s="219"/>
      <c r="I65" s="219"/>
      <c r="J65" s="219"/>
      <c r="K65" s="174"/>
      <c r="L65" s="218"/>
      <c r="M65" s="218"/>
      <c r="N65" s="218"/>
      <c r="R65" s="179"/>
    </row>
    <row r="66" spans="1:18" s="225" customFormat="1" ht="12.75">
      <c r="A66" s="220" t="s">
        <v>210</v>
      </c>
      <c r="B66" s="222" t="s">
        <v>42</v>
      </c>
      <c r="C66" s="222">
        <v>525</v>
      </c>
      <c r="D66" s="222">
        <v>525</v>
      </c>
      <c r="E66" s="222" t="s">
        <v>42</v>
      </c>
      <c r="F66" s="222">
        <v>522</v>
      </c>
      <c r="G66" s="222">
        <v>1800</v>
      </c>
      <c r="H66" s="222" t="s">
        <v>42</v>
      </c>
      <c r="I66" s="222">
        <v>22902</v>
      </c>
      <c r="J66" s="222">
        <v>8</v>
      </c>
      <c r="K66" s="222">
        <v>11969</v>
      </c>
      <c r="L66" s="224"/>
      <c r="M66" s="224"/>
      <c r="N66" s="224"/>
      <c r="R66" s="257"/>
    </row>
    <row r="67" spans="1:19" ht="12.75">
      <c r="A67" s="6"/>
      <c r="B67" s="174"/>
      <c r="C67" s="174"/>
      <c r="D67" s="174"/>
      <c r="E67" s="174"/>
      <c r="F67" s="174"/>
      <c r="G67" s="174"/>
      <c r="H67" s="219"/>
      <c r="I67" s="219"/>
      <c r="J67" s="219"/>
      <c r="K67" s="174"/>
      <c r="L67" s="218"/>
      <c r="M67" s="218"/>
      <c r="N67" s="218"/>
      <c r="R67" s="179"/>
      <c r="S67" s="215"/>
    </row>
    <row r="68" spans="1:19" ht="12.75">
      <c r="A68" s="6" t="s">
        <v>211</v>
      </c>
      <c r="B68" s="174" t="s">
        <v>42</v>
      </c>
      <c r="C68" s="219">
        <v>90</v>
      </c>
      <c r="D68" s="219">
        <v>90</v>
      </c>
      <c r="E68" s="174" t="s">
        <v>42</v>
      </c>
      <c r="F68" s="219">
        <v>90</v>
      </c>
      <c r="G68" s="219">
        <v>1500</v>
      </c>
      <c r="H68" s="174" t="s">
        <v>42</v>
      </c>
      <c r="I68" s="219">
        <v>25000</v>
      </c>
      <c r="J68" s="219">
        <v>10</v>
      </c>
      <c r="K68" s="219">
        <v>2265</v>
      </c>
      <c r="L68" s="218"/>
      <c r="M68" s="218"/>
      <c r="N68" s="218"/>
      <c r="R68" s="179"/>
      <c r="S68" s="215"/>
    </row>
    <row r="69" spans="1:18" ht="12.75">
      <c r="A69" s="6" t="s">
        <v>212</v>
      </c>
      <c r="B69" s="174" t="s">
        <v>42</v>
      </c>
      <c r="C69" s="219">
        <v>50</v>
      </c>
      <c r="D69" s="219">
        <v>50</v>
      </c>
      <c r="E69" s="174" t="s">
        <v>42</v>
      </c>
      <c r="F69" s="219">
        <v>50</v>
      </c>
      <c r="G69" s="219">
        <v>1000</v>
      </c>
      <c r="H69" s="174" t="s">
        <v>42</v>
      </c>
      <c r="I69" s="219">
        <v>23000</v>
      </c>
      <c r="J69" s="219">
        <v>10</v>
      </c>
      <c r="K69" s="219">
        <v>1160</v>
      </c>
      <c r="L69" s="218"/>
      <c r="M69" s="218"/>
      <c r="N69" s="218"/>
      <c r="R69" s="179"/>
    </row>
    <row r="70" spans="1:18" s="225" customFormat="1" ht="12.75">
      <c r="A70" s="220" t="s">
        <v>213</v>
      </c>
      <c r="B70" s="221" t="s">
        <v>42</v>
      </c>
      <c r="C70" s="221">
        <v>140</v>
      </c>
      <c r="D70" s="221">
        <v>140</v>
      </c>
      <c r="E70" s="221" t="s">
        <v>42</v>
      </c>
      <c r="F70" s="221">
        <v>140</v>
      </c>
      <c r="G70" s="221">
        <v>2500</v>
      </c>
      <c r="H70" s="221" t="s">
        <v>42</v>
      </c>
      <c r="I70" s="222">
        <v>24286</v>
      </c>
      <c r="J70" s="222">
        <v>10</v>
      </c>
      <c r="K70" s="221">
        <v>3425</v>
      </c>
      <c r="L70" s="224"/>
      <c r="M70" s="224"/>
      <c r="N70" s="224"/>
      <c r="R70" s="257"/>
    </row>
    <row r="71" spans="1:18" ht="12.75">
      <c r="A71" s="6"/>
      <c r="B71" s="174"/>
      <c r="C71" s="174"/>
      <c r="D71" s="174"/>
      <c r="E71" s="174"/>
      <c r="F71" s="174"/>
      <c r="G71" s="174"/>
      <c r="H71" s="219"/>
      <c r="I71" s="219"/>
      <c r="J71" s="219"/>
      <c r="K71" s="174"/>
      <c r="L71" s="218"/>
      <c r="M71" s="218"/>
      <c r="N71" s="218"/>
      <c r="R71" s="179"/>
    </row>
    <row r="72" spans="1:18" ht="12.75">
      <c r="A72" s="6" t="s">
        <v>214</v>
      </c>
      <c r="B72" s="184">
        <v>7</v>
      </c>
      <c r="C72" s="219">
        <v>126</v>
      </c>
      <c r="D72" s="219">
        <v>133</v>
      </c>
      <c r="E72" s="184">
        <v>7</v>
      </c>
      <c r="F72" s="219">
        <v>126</v>
      </c>
      <c r="G72" s="174" t="s">
        <v>42</v>
      </c>
      <c r="H72" s="184">
        <v>4500</v>
      </c>
      <c r="I72" s="219">
        <v>16533</v>
      </c>
      <c r="J72" s="174" t="s">
        <v>42</v>
      </c>
      <c r="K72" s="219">
        <v>2115</v>
      </c>
      <c r="L72" s="218"/>
      <c r="M72" s="218"/>
      <c r="N72" s="218"/>
      <c r="R72" s="179"/>
    </row>
    <row r="73" spans="1:18" ht="12.75">
      <c r="A73" s="6" t="s">
        <v>215</v>
      </c>
      <c r="B73" s="174" t="s">
        <v>42</v>
      </c>
      <c r="C73" s="219">
        <v>24</v>
      </c>
      <c r="D73" s="219">
        <v>24</v>
      </c>
      <c r="E73" s="174" t="s">
        <v>42</v>
      </c>
      <c r="F73" s="219">
        <v>24</v>
      </c>
      <c r="G73" s="174" t="s">
        <v>42</v>
      </c>
      <c r="H73" s="174" t="s">
        <v>42</v>
      </c>
      <c r="I73" s="219">
        <v>6000</v>
      </c>
      <c r="J73" s="174" t="s">
        <v>42</v>
      </c>
      <c r="K73" s="219">
        <v>144</v>
      </c>
      <c r="L73" s="218"/>
      <c r="M73" s="218"/>
      <c r="N73" s="218"/>
      <c r="R73" s="179"/>
    </row>
    <row r="74" spans="1:18" ht="12.75">
      <c r="A74" s="6" t="s">
        <v>216</v>
      </c>
      <c r="B74" s="219">
        <v>6</v>
      </c>
      <c r="C74" s="219">
        <v>64</v>
      </c>
      <c r="D74" s="219">
        <v>70</v>
      </c>
      <c r="E74" s="219">
        <v>6</v>
      </c>
      <c r="F74" s="219">
        <v>63</v>
      </c>
      <c r="G74" s="219">
        <v>10534</v>
      </c>
      <c r="H74" s="219">
        <v>4500</v>
      </c>
      <c r="I74" s="219">
        <v>17000</v>
      </c>
      <c r="J74" s="219" t="s">
        <v>42</v>
      </c>
      <c r="K74" s="219">
        <v>1098</v>
      </c>
      <c r="L74" s="218"/>
      <c r="M74" s="218"/>
      <c r="N74" s="218"/>
      <c r="R74" s="179"/>
    </row>
    <row r="75" spans="1:18" ht="12.75">
      <c r="A75" s="6" t="s">
        <v>217</v>
      </c>
      <c r="B75" s="174" t="s">
        <v>42</v>
      </c>
      <c r="C75" s="219">
        <v>121</v>
      </c>
      <c r="D75" s="219">
        <v>121</v>
      </c>
      <c r="E75" s="174" t="s">
        <v>42</v>
      </c>
      <c r="F75" s="219">
        <v>121</v>
      </c>
      <c r="G75" s="219">
        <v>20000</v>
      </c>
      <c r="H75" s="174" t="s">
        <v>42</v>
      </c>
      <c r="I75" s="219">
        <v>24800</v>
      </c>
      <c r="J75" s="184">
        <v>12</v>
      </c>
      <c r="K75" s="219">
        <v>3241</v>
      </c>
      <c r="L75" s="218"/>
      <c r="M75" s="218"/>
      <c r="N75" s="218"/>
      <c r="R75" s="179"/>
    </row>
    <row r="76" spans="1:18" ht="12.75">
      <c r="A76" s="6" t="s">
        <v>218</v>
      </c>
      <c r="B76" s="219">
        <v>6</v>
      </c>
      <c r="C76" s="219">
        <v>109</v>
      </c>
      <c r="D76" s="219">
        <v>115</v>
      </c>
      <c r="E76" s="219">
        <v>6</v>
      </c>
      <c r="F76" s="219">
        <v>109</v>
      </c>
      <c r="G76" s="219">
        <v>4337</v>
      </c>
      <c r="H76" s="219">
        <v>750</v>
      </c>
      <c r="I76" s="219">
        <v>6900</v>
      </c>
      <c r="J76" s="219">
        <v>5</v>
      </c>
      <c r="K76" s="219">
        <v>778</v>
      </c>
      <c r="L76" s="218"/>
      <c r="M76" s="218"/>
      <c r="N76" s="218"/>
      <c r="R76" s="179"/>
    </row>
    <row r="77" spans="1:18" ht="12.75">
      <c r="A77" s="6" t="s">
        <v>219</v>
      </c>
      <c r="B77" s="219" t="s">
        <v>42</v>
      </c>
      <c r="C77" s="219">
        <v>27</v>
      </c>
      <c r="D77" s="219">
        <v>27</v>
      </c>
      <c r="E77" s="219" t="s">
        <v>42</v>
      </c>
      <c r="F77" s="219">
        <v>27</v>
      </c>
      <c r="G77" s="219">
        <v>26618</v>
      </c>
      <c r="H77" s="219" t="s">
        <v>42</v>
      </c>
      <c r="I77" s="219">
        <v>12000</v>
      </c>
      <c r="J77" s="219">
        <v>11</v>
      </c>
      <c r="K77" s="219">
        <v>617</v>
      </c>
      <c r="L77" s="218"/>
      <c r="M77" s="218"/>
      <c r="N77" s="218"/>
      <c r="R77" s="179"/>
    </row>
    <row r="78" spans="1:18" ht="12.75">
      <c r="A78" s="6" t="s">
        <v>220</v>
      </c>
      <c r="B78" s="174" t="s">
        <v>42</v>
      </c>
      <c r="C78" s="219">
        <v>82</v>
      </c>
      <c r="D78" s="219">
        <v>82</v>
      </c>
      <c r="E78" s="174" t="s">
        <v>42</v>
      </c>
      <c r="F78" s="219">
        <v>82</v>
      </c>
      <c r="G78" s="174" t="s">
        <v>42</v>
      </c>
      <c r="H78" s="174" t="s">
        <v>42</v>
      </c>
      <c r="I78" s="219">
        <v>12000</v>
      </c>
      <c r="J78" s="174" t="s">
        <v>42</v>
      </c>
      <c r="K78" s="219">
        <v>984</v>
      </c>
      <c r="L78" s="218"/>
      <c r="M78" s="218"/>
      <c r="N78" s="218"/>
      <c r="R78" s="179"/>
    </row>
    <row r="79" spans="1:18" ht="12.75">
      <c r="A79" s="6" t="s">
        <v>221</v>
      </c>
      <c r="B79" s="184">
        <v>13</v>
      </c>
      <c r="C79" s="219">
        <v>37</v>
      </c>
      <c r="D79" s="219">
        <v>50</v>
      </c>
      <c r="E79" s="184">
        <v>13</v>
      </c>
      <c r="F79" s="219">
        <v>37</v>
      </c>
      <c r="G79" s="174" t="s">
        <v>42</v>
      </c>
      <c r="H79" s="184">
        <v>3950</v>
      </c>
      <c r="I79" s="219">
        <v>11750</v>
      </c>
      <c r="J79" s="174" t="s">
        <v>42</v>
      </c>
      <c r="K79" s="219">
        <v>486</v>
      </c>
      <c r="L79" s="218"/>
      <c r="M79" s="218"/>
      <c r="N79" s="218"/>
      <c r="R79" s="179"/>
    </row>
    <row r="80" spans="1:18" s="225" customFormat="1" ht="12.75">
      <c r="A80" s="220" t="s">
        <v>277</v>
      </c>
      <c r="B80" s="221">
        <v>32</v>
      </c>
      <c r="C80" s="221">
        <v>590</v>
      </c>
      <c r="D80" s="221">
        <v>622</v>
      </c>
      <c r="E80" s="221">
        <v>32</v>
      </c>
      <c r="F80" s="221">
        <v>589</v>
      </c>
      <c r="G80" s="221">
        <v>61489</v>
      </c>
      <c r="H80" s="222">
        <v>3573</v>
      </c>
      <c r="I80" s="222">
        <v>14930</v>
      </c>
      <c r="J80" s="222">
        <v>9</v>
      </c>
      <c r="K80" s="221">
        <v>9463</v>
      </c>
      <c r="L80" s="224"/>
      <c r="M80" s="224"/>
      <c r="N80" s="224"/>
      <c r="R80" s="257"/>
    </row>
    <row r="81" spans="1:18" ht="12.75">
      <c r="A81" s="6"/>
      <c r="B81" s="174"/>
      <c r="C81" s="174"/>
      <c r="D81" s="174"/>
      <c r="E81" s="174"/>
      <c r="F81" s="174"/>
      <c r="G81" s="174"/>
      <c r="H81" s="219"/>
      <c r="I81" s="219"/>
      <c r="J81" s="219"/>
      <c r="K81" s="174"/>
      <c r="L81" s="218"/>
      <c r="M81" s="218"/>
      <c r="N81" s="218"/>
      <c r="R81" s="179"/>
    </row>
    <row r="82" spans="1:18" ht="12.75">
      <c r="A82" s="6" t="s">
        <v>222</v>
      </c>
      <c r="B82" s="219">
        <v>26</v>
      </c>
      <c r="C82" s="219">
        <v>64</v>
      </c>
      <c r="D82" s="219">
        <v>90</v>
      </c>
      <c r="E82" s="219">
        <v>26</v>
      </c>
      <c r="F82" s="219">
        <v>64</v>
      </c>
      <c r="G82" s="219">
        <v>13560</v>
      </c>
      <c r="H82" s="219">
        <v>2000</v>
      </c>
      <c r="I82" s="219">
        <v>5000</v>
      </c>
      <c r="J82" s="219">
        <v>10</v>
      </c>
      <c r="K82" s="219">
        <v>508</v>
      </c>
      <c r="L82" s="218"/>
      <c r="M82" s="218"/>
      <c r="N82" s="218"/>
      <c r="R82" s="179"/>
    </row>
    <row r="83" spans="1:18" ht="12.75">
      <c r="A83" s="6" t="s">
        <v>223</v>
      </c>
      <c r="B83" s="219">
        <v>193</v>
      </c>
      <c r="C83" s="219">
        <v>47</v>
      </c>
      <c r="D83" s="219">
        <v>240</v>
      </c>
      <c r="E83" s="219">
        <v>183</v>
      </c>
      <c r="F83" s="219">
        <v>43</v>
      </c>
      <c r="G83" s="219">
        <v>55450</v>
      </c>
      <c r="H83" s="219">
        <v>500</v>
      </c>
      <c r="I83" s="219">
        <v>4000</v>
      </c>
      <c r="J83" s="219">
        <v>10</v>
      </c>
      <c r="K83" s="219">
        <v>818</v>
      </c>
      <c r="L83" s="218"/>
      <c r="M83" s="218"/>
      <c r="N83" s="218"/>
      <c r="R83" s="179"/>
    </row>
    <row r="84" spans="1:18" s="225" customFormat="1" ht="12.75">
      <c r="A84" s="220" t="s">
        <v>224</v>
      </c>
      <c r="B84" s="221">
        <v>219</v>
      </c>
      <c r="C84" s="221">
        <v>111</v>
      </c>
      <c r="D84" s="221">
        <v>330</v>
      </c>
      <c r="E84" s="221">
        <v>209</v>
      </c>
      <c r="F84" s="221">
        <v>107</v>
      </c>
      <c r="G84" s="221">
        <v>69010</v>
      </c>
      <c r="H84" s="222">
        <v>687</v>
      </c>
      <c r="I84" s="222">
        <v>4598</v>
      </c>
      <c r="J84" s="222">
        <v>10</v>
      </c>
      <c r="K84" s="221">
        <v>1326</v>
      </c>
      <c r="L84" s="224"/>
      <c r="M84" s="224"/>
      <c r="N84" s="224"/>
      <c r="R84" s="257"/>
    </row>
    <row r="85" spans="1:18" ht="12.75">
      <c r="A85" s="6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218"/>
      <c r="M85" s="218"/>
      <c r="N85" s="218"/>
      <c r="R85" s="179"/>
    </row>
    <row r="86" spans="1:18" ht="13.5" thickBot="1">
      <c r="A86" s="227" t="s">
        <v>225</v>
      </c>
      <c r="B86" s="187">
        <f>SUM(B13:B17,B22:B26,B31,B37:B39,B50:B52,B59,B64:B66,B70,B80,B84)</f>
        <v>12165</v>
      </c>
      <c r="C86" s="187">
        <f>SUM(C13:C17,C22:C26,C31,C37:C39,C50:C52,C59,C64:C66,C70,C80,C84)</f>
        <v>31040</v>
      </c>
      <c r="D86" s="187">
        <f>SUM(D13:D17,D22:D26,D31,D37:D39,D50:D52,D59,D64:D66,D70,D80,D84)</f>
        <v>43205</v>
      </c>
      <c r="E86" s="187">
        <f>SUM(E13:E17,E22:E26,E31,E37:E39,E50:E52,E59,E64:E66,E70,E80,E84)</f>
        <v>11797</v>
      </c>
      <c r="F86" s="187">
        <f>SUM(F13:F17,F22:F26,F31,F37:F39,F50:F52,F59,F64:F66,F70,F80,F84)</f>
        <v>29539</v>
      </c>
      <c r="G86" s="187">
        <v>2055468</v>
      </c>
      <c r="H86" s="187">
        <f>((H13*E13)+(H15*E15)+(H17*E17)+(H22*E22)+(H24*E24)+(H26*E26)+(H31*E31)+(H37*E37)+(H39*E39)+(H50*E50)+(H59*E59)+(H64*E64)+(H80*E80)+(H84*E84))/E86</f>
        <v>5404.8233449182</v>
      </c>
      <c r="I86" s="187">
        <f>((I13*F13)+(I17*F17)+(I22*F22)+(I24*F24)+(I26*F26)+(I31*F31)+(I37*F37)+(I39*F39)+(I50*F50)+(I52*F52)+(I59*F59)+(I64*F64)+(I66*F66)+(I70*F70)+(I80*F80)+(I84*F84))/F86</f>
        <v>19520.150749856122</v>
      </c>
      <c r="J86" s="187">
        <f>((J13*G13)+(J15*G15)+(J17*G17)+(J22*G22)+(J24*G24)+(J26*G26)+(J31*G31)+(J37*G37)+(J39*G39)+(J50*G50)+(J52*G52)+(J59*G59)+(J64*G64)+(J66*G66)+(J70*G70)+(J80*G80)+(J84*G84))/G86</f>
        <v>26.708354982904137</v>
      </c>
      <c r="K86" s="187">
        <f>SUM(K13:K17,K22:K26,K31,K37:K39,K50:K52,K59,K64:K66,K70,K80,K84)</f>
        <v>694822</v>
      </c>
      <c r="L86" s="218"/>
      <c r="M86" s="218"/>
      <c r="N86" s="218"/>
      <c r="R86" s="179"/>
    </row>
    <row r="87" spans="1:18" ht="12.75">
      <c r="A87" s="228"/>
      <c r="D87" s="229"/>
      <c r="E87" s="229"/>
      <c r="R87" s="179"/>
    </row>
    <row r="88" ht="12.75">
      <c r="R88" s="179"/>
    </row>
    <row r="89" ht="12.75">
      <c r="R89" s="179"/>
    </row>
    <row r="90" ht="12.75">
      <c r="E90" s="230"/>
    </row>
  </sheetData>
  <mergeCells count="7">
    <mergeCell ref="E7:F7"/>
    <mergeCell ref="H7:I7"/>
    <mergeCell ref="G5:G8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I8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3.7109375" style="100" customWidth="1"/>
    <col min="2" max="7" width="16.7109375" style="100" customWidth="1"/>
    <col min="8" max="9" width="12.7109375" style="100" customWidth="1"/>
    <col min="10" max="16384" width="11.421875" style="100" customWidth="1"/>
  </cols>
  <sheetData>
    <row r="1" spans="1:9" s="164" customFormat="1" ht="18">
      <c r="A1" s="290" t="s">
        <v>306</v>
      </c>
      <c r="B1" s="290"/>
      <c r="C1" s="290"/>
      <c r="D1" s="290"/>
      <c r="E1" s="290"/>
      <c r="F1" s="290"/>
      <c r="G1" s="290"/>
      <c r="H1" s="270"/>
      <c r="I1" s="270"/>
    </row>
    <row r="3" spans="1:7" s="166" customFormat="1" ht="15">
      <c r="A3" s="209" t="s">
        <v>311</v>
      </c>
      <c r="B3" s="209"/>
      <c r="C3" s="209"/>
      <c r="D3" s="209"/>
      <c r="E3" s="209"/>
      <c r="F3" s="209"/>
      <c r="G3" s="209"/>
    </row>
    <row r="4" spans="1:7" s="166" customFormat="1" ht="15">
      <c r="A4" s="165"/>
      <c r="B4" s="165"/>
      <c r="C4" s="165"/>
      <c r="D4" s="165"/>
      <c r="E4" s="165"/>
      <c r="F4" s="165"/>
      <c r="G4" s="165"/>
    </row>
    <row r="5" spans="1:8" ht="12.75">
      <c r="A5" s="282" t="s">
        <v>165</v>
      </c>
      <c r="B5" s="291" t="s">
        <v>27</v>
      </c>
      <c r="C5" s="292"/>
      <c r="D5" s="293"/>
      <c r="E5" s="291" t="s">
        <v>28</v>
      </c>
      <c r="F5" s="292"/>
      <c r="G5" s="292"/>
      <c r="H5" s="6"/>
    </row>
    <row r="6" spans="1:7" ht="12.75">
      <c r="A6" s="40" t="s">
        <v>167</v>
      </c>
      <c r="B6" s="9" t="s">
        <v>29</v>
      </c>
      <c r="C6" s="9" t="s">
        <v>2</v>
      </c>
      <c r="D6" s="9" t="s">
        <v>10</v>
      </c>
      <c r="E6" s="9" t="s">
        <v>29</v>
      </c>
      <c r="F6" s="9" t="s">
        <v>2</v>
      </c>
      <c r="G6" s="9" t="s">
        <v>10</v>
      </c>
    </row>
    <row r="7" spans="1:7" ht="13.5" thickBot="1">
      <c r="A7" s="213"/>
      <c r="B7" s="171" t="s">
        <v>38</v>
      </c>
      <c r="C7" s="171" t="s">
        <v>8</v>
      </c>
      <c r="D7" s="171" t="s">
        <v>13</v>
      </c>
      <c r="E7" s="171" t="s">
        <v>38</v>
      </c>
      <c r="F7" s="171" t="s">
        <v>8</v>
      </c>
      <c r="G7" s="171" t="s">
        <v>13</v>
      </c>
    </row>
    <row r="8" spans="1:7" ht="12.75">
      <c r="A8" s="167" t="s">
        <v>169</v>
      </c>
      <c r="B8" s="216">
        <v>145</v>
      </c>
      <c r="C8" s="216">
        <v>310623</v>
      </c>
      <c r="D8" s="216">
        <v>15600</v>
      </c>
      <c r="E8" s="216">
        <v>130</v>
      </c>
      <c r="F8" s="217" t="s">
        <v>42</v>
      </c>
      <c r="G8" s="216">
        <v>2200</v>
      </c>
    </row>
    <row r="9" spans="1:7" ht="12.75">
      <c r="A9" s="6" t="s">
        <v>170</v>
      </c>
      <c r="B9" s="174" t="s">
        <v>42</v>
      </c>
      <c r="C9" s="174" t="s">
        <v>42</v>
      </c>
      <c r="D9" s="174" t="s">
        <v>42</v>
      </c>
      <c r="E9" s="219" t="s">
        <v>42</v>
      </c>
      <c r="F9" s="174" t="s">
        <v>42</v>
      </c>
      <c r="G9" s="219" t="s">
        <v>42</v>
      </c>
    </row>
    <row r="10" spans="1:7" ht="12.75">
      <c r="A10" s="6" t="s">
        <v>171</v>
      </c>
      <c r="B10" s="174" t="s">
        <v>42</v>
      </c>
      <c r="C10" s="174" t="s">
        <v>42</v>
      </c>
      <c r="D10" s="174" t="s">
        <v>42</v>
      </c>
      <c r="E10" s="219" t="s">
        <v>42</v>
      </c>
      <c r="F10" s="174" t="s">
        <v>42</v>
      </c>
      <c r="G10" s="219" t="s">
        <v>42</v>
      </c>
    </row>
    <row r="11" spans="1:7" ht="12.75">
      <c r="A11" s="6" t="s">
        <v>172</v>
      </c>
      <c r="B11" s="174" t="s">
        <v>42</v>
      </c>
      <c r="C11" s="219" t="s">
        <v>42</v>
      </c>
      <c r="D11" s="219" t="s">
        <v>42</v>
      </c>
      <c r="E11" s="219" t="s">
        <v>42</v>
      </c>
      <c r="F11" s="219" t="s">
        <v>42</v>
      </c>
      <c r="G11" s="219" t="s">
        <v>42</v>
      </c>
    </row>
    <row r="12" spans="1:7" ht="12.75">
      <c r="A12" s="220" t="s">
        <v>173</v>
      </c>
      <c r="B12" s="221">
        <f>SUM(B8:B11)</f>
        <v>145</v>
      </c>
      <c r="C12" s="221">
        <v>310623</v>
      </c>
      <c r="D12" s="221">
        <v>15600</v>
      </c>
      <c r="E12" s="221">
        <f>SUM(E8:E11)</f>
        <v>130</v>
      </c>
      <c r="F12" s="221" t="s">
        <v>42</v>
      </c>
      <c r="G12" s="221">
        <f>SUM(G8:G11)</f>
        <v>2200</v>
      </c>
    </row>
    <row r="13" spans="1:7" ht="12.75">
      <c r="A13" s="220"/>
      <c r="B13" s="221"/>
      <c r="C13" s="221"/>
      <c r="D13" s="221"/>
      <c r="E13" s="221"/>
      <c r="F13" s="221"/>
      <c r="G13" s="221"/>
    </row>
    <row r="14" spans="1:7" ht="12.75">
      <c r="A14" s="220" t="s">
        <v>174</v>
      </c>
      <c r="B14" s="222">
        <v>6127</v>
      </c>
      <c r="C14" s="221" t="s">
        <v>42</v>
      </c>
      <c r="D14" s="222">
        <v>7015</v>
      </c>
      <c r="E14" s="221" t="s">
        <v>42</v>
      </c>
      <c r="F14" s="221" t="s">
        <v>42</v>
      </c>
      <c r="G14" s="221" t="s">
        <v>42</v>
      </c>
    </row>
    <row r="15" spans="1:7" ht="12.75">
      <c r="A15" s="220"/>
      <c r="B15" s="221"/>
      <c r="C15" s="221"/>
      <c r="D15" s="221"/>
      <c r="E15" s="221"/>
      <c r="F15" s="221"/>
      <c r="G15" s="221"/>
    </row>
    <row r="16" spans="1:7" ht="12.75">
      <c r="A16" s="220" t="s">
        <v>175</v>
      </c>
      <c r="B16" s="221" t="s">
        <v>42</v>
      </c>
      <c r="C16" s="221" t="s">
        <v>42</v>
      </c>
      <c r="D16" s="221" t="s">
        <v>42</v>
      </c>
      <c r="E16" s="222">
        <v>16</v>
      </c>
      <c r="F16" s="222">
        <v>1000</v>
      </c>
      <c r="G16" s="222">
        <v>184</v>
      </c>
    </row>
    <row r="17" spans="1:7" ht="12.75">
      <c r="A17" s="6"/>
      <c r="B17" s="174"/>
      <c r="C17" s="174"/>
      <c r="D17" s="174"/>
      <c r="E17" s="174"/>
      <c r="F17" s="174"/>
      <c r="G17" s="174"/>
    </row>
    <row r="18" spans="1:7" ht="12.75">
      <c r="A18" s="6" t="s">
        <v>176</v>
      </c>
      <c r="B18" s="184">
        <v>16</v>
      </c>
      <c r="C18" s="174" t="s">
        <v>42</v>
      </c>
      <c r="D18" s="184">
        <v>135</v>
      </c>
      <c r="E18" s="174" t="s">
        <v>42</v>
      </c>
      <c r="F18" s="174" t="s">
        <v>42</v>
      </c>
      <c r="G18" s="174" t="s">
        <v>42</v>
      </c>
    </row>
    <row r="19" spans="1:7" ht="12.75">
      <c r="A19" s="6" t="s">
        <v>177</v>
      </c>
      <c r="B19" s="219">
        <v>1206</v>
      </c>
      <c r="C19" s="219">
        <v>25000</v>
      </c>
      <c r="D19" s="219">
        <v>6250</v>
      </c>
      <c r="E19" s="174" t="s">
        <v>42</v>
      </c>
      <c r="F19" s="174" t="s">
        <v>42</v>
      </c>
      <c r="G19" s="174" t="s">
        <v>42</v>
      </c>
    </row>
    <row r="20" spans="1:7" ht="12.75">
      <c r="A20" s="6" t="s">
        <v>178</v>
      </c>
      <c r="B20" s="219">
        <v>50</v>
      </c>
      <c r="C20" s="219">
        <v>12968</v>
      </c>
      <c r="D20" s="219">
        <v>580</v>
      </c>
      <c r="E20" s="174" t="s">
        <v>42</v>
      </c>
      <c r="F20" s="174" t="s">
        <v>42</v>
      </c>
      <c r="G20" s="174" t="s">
        <v>42</v>
      </c>
    </row>
    <row r="21" spans="1:7" ht="12.75">
      <c r="A21" s="220" t="s">
        <v>274</v>
      </c>
      <c r="B21" s="221">
        <v>1272</v>
      </c>
      <c r="C21" s="221">
        <v>37968</v>
      </c>
      <c r="D21" s="221">
        <v>6965</v>
      </c>
      <c r="E21" s="221" t="s">
        <v>42</v>
      </c>
      <c r="F21" s="221" t="s">
        <v>42</v>
      </c>
      <c r="G21" s="221" t="s">
        <v>42</v>
      </c>
    </row>
    <row r="22" spans="1:7" ht="12.75">
      <c r="A22" s="220"/>
      <c r="B22" s="221"/>
      <c r="C22" s="221"/>
      <c r="D22" s="221"/>
      <c r="E22" s="221"/>
      <c r="F22" s="221"/>
      <c r="G22" s="221"/>
    </row>
    <row r="23" spans="1:7" ht="12.75">
      <c r="A23" s="220" t="s">
        <v>179</v>
      </c>
      <c r="B23" s="222">
        <v>10</v>
      </c>
      <c r="C23" s="222">
        <v>5500</v>
      </c>
      <c r="D23" s="222">
        <v>193</v>
      </c>
      <c r="E23" s="222">
        <v>45</v>
      </c>
      <c r="F23" s="222">
        <v>1150</v>
      </c>
      <c r="G23" s="222">
        <v>1077</v>
      </c>
    </row>
    <row r="24" spans="1:7" ht="12.75">
      <c r="A24" s="220"/>
      <c r="B24" s="221"/>
      <c r="C24" s="221"/>
      <c r="D24" s="221"/>
      <c r="E24" s="221"/>
      <c r="F24" s="221"/>
      <c r="G24" s="221"/>
    </row>
    <row r="25" spans="1:7" ht="12.75">
      <c r="A25" s="220" t="s">
        <v>180</v>
      </c>
      <c r="B25" s="221" t="s">
        <v>42</v>
      </c>
      <c r="C25" s="221" t="s">
        <v>42</v>
      </c>
      <c r="D25" s="221" t="s">
        <v>42</v>
      </c>
      <c r="E25" s="222">
        <v>405</v>
      </c>
      <c r="F25" s="222">
        <v>7000</v>
      </c>
      <c r="G25" s="222">
        <v>11800</v>
      </c>
    </row>
    <row r="26" spans="1:7" ht="12.75">
      <c r="A26" s="6"/>
      <c r="B26" s="174"/>
      <c r="C26" s="174"/>
      <c r="D26" s="174"/>
      <c r="E26" s="174"/>
      <c r="F26" s="174"/>
      <c r="G26" s="174"/>
    </row>
    <row r="27" spans="1:7" ht="12.75">
      <c r="A27" s="6" t="s">
        <v>181</v>
      </c>
      <c r="B27" s="174" t="s">
        <v>42</v>
      </c>
      <c r="C27" s="174" t="s">
        <v>42</v>
      </c>
      <c r="D27" s="174" t="s">
        <v>42</v>
      </c>
      <c r="E27" s="174">
        <v>398</v>
      </c>
      <c r="F27" s="174" t="s">
        <v>42</v>
      </c>
      <c r="G27" s="174">
        <v>6005</v>
      </c>
    </row>
    <row r="28" spans="1:7" ht="12.75">
      <c r="A28" s="6" t="s">
        <v>182</v>
      </c>
      <c r="B28" s="174" t="s">
        <v>42</v>
      </c>
      <c r="C28" s="174" t="s">
        <v>42</v>
      </c>
      <c r="D28" s="174" t="s">
        <v>42</v>
      </c>
      <c r="E28" s="219">
        <v>27</v>
      </c>
      <c r="F28" s="219">
        <v>4015</v>
      </c>
      <c r="G28" s="219">
        <v>557</v>
      </c>
    </row>
    <row r="29" spans="1:7" ht="12.75">
      <c r="A29" s="6" t="s">
        <v>183</v>
      </c>
      <c r="B29" s="174" t="s">
        <v>42</v>
      </c>
      <c r="C29" s="174" t="s">
        <v>42</v>
      </c>
      <c r="D29" s="174" t="s">
        <v>42</v>
      </c>
      <c r="E29" s="219">
        <v>553</v>
      </c>
      <c r="F29" s="174" t="s">
        <v>42</v>
      </c>
      <c r="G29" s="219">
        <v>11613</v>
      </c>
    </row>
    <row r="30" spans="1:7" s="225" customFormat="1" ht="12.75">
      <c r="A30" s="220" t="s">
        <v>275</v>
      </c>
      <c r="B30" s="221" t="s">
        <v>42</v>
      </c>
      <c r="C30" s="221" t="s">
        <v>42</v>
      </c>
      <c r="D30" s="221" t="s">
        <v>42</v>
      </c>
      <c r="E30" s="221">
        <v>978</v>
      </c>
      <c r="F30" s="221">
        <v>4015</v>
      </c>
      <c r="G30" s="221">
        <f>SUM(G27:G29)</f>
        <v>18175</v>
      </c>
    </row>
    <row r="31" spans="1:7" ht="12.75">
      <c r="A31" s="6"/>
      <c r="B31" s="174"/>
      <c r="C31" s="174"/>
      <c r="D31" s="174"/>
      <c r="E31" s="174"/>
      <c r="F31" s="174"/>
      <c r="G31" s="174"/>
    </row>
    <row r="32" spans="1:7" ht="12.75">
      <c r="A32" s="6" t="s">
        <v>184</v>
      </c>
      <c r="B32" s="174" t="s">
        <v>42</v>
      </c>
      <c r="C32" s="174" t="s">
        <v>42</v>
      </c>
      <c r="D32" s="174" t="s">
        <v>42</v>
      </c>
      <c r="E32" s="226">
        <v>237</v>
      </c>
      <c r="F32" s="226">
        <v>3970</v>
      </c>
      <c r="G32" s="226">
        <v>4290</v>
      </c>
    </row>
    <row r="33" spans="1:7" ht="12.75">
      <c r="A33" s="6" t="s">
        <v>185</v>
      </c>
      <c r="B33" s="174" t="s">
        <v>42</v>
      </c>
      <c r="C33" s="174" t="s">
        <v>42</v>
      </c>
      <c r="D33" s="174" t="s">
        <v>42</v>
      </c>
      <c r="E33" s="226">
        <v>490</v>
      </c>
      <c r="F33" s="174" t="s">
        <v>42</v>
      </c>
      <c r="G33" s="226">
        <v>11637</v>
      </c>
    </row>
    <row r="34" spans="1:7" ht="12.75">
      <c r="A34" s="6" t="s">
        <v>186</v>
      </c>
      <c r="B34" s="174" t="s">
        <v>42</v>
      </c>
      <c r="C34" s="174" t="s">
        <v>42</v>
      </c>
      <c r="D34" s="174" t="s">
        <v>42</v>
      </c>
      <c r="E34" s="226">
        <v>195</v>
      </c>
      <c r="F34" s="226">
        <v>225</v>
      </c>
      <c r="G34" s="226">
        <v>3510</v>
      </c>
    </row>
    <row r="35" spans="1:7" ht="12.75">
      <c r="A35" s="6" t="s">
        <v>187</v>
      </c>
      <c r="B35" s="174" t="s">
        <v>42</v>
      </c>
      <c r="C35" s="174" t="s">
        <v>42</v>
      </c>
      <c r="D35" s="174" t="s">
        <v>42</v>
      </c>
      <c r="E35" s="226">
        <v>5</v>
      </c>
      <c r="F35" s="226">
        <v>90</v>
      </c>
      <c r="G35" s="226">
        <v>130</v>
      </c>
    </row>
    <row r="36" spans="1:7" ht="12.75">
      <c r="A36" s="220" t="s">
        <v>188</v>
      </c>
      <c r="B36" s="221" t="s">
        <v>42</v>
      </c>
      <c r="C36" s="221" t="s">
        <v>42</v>
      </c>
      <c r="D36" s="221" t="s">
        <v>42</v>
      </c>
      <c r="E36" s="221">
        <v>927</v>
      </c>
      <c r="F36" s="221">
        <v>4285</v>
      </c>
      <c r="G36" s="221">
        <v>19567</v>
      </c>
    </row>
    <row r="37" spans="1:7" ht="12.75">
      <c r="A37" s="220"/>
      <c r="B37" s="221"/>
      <c r="C37" s="221"/>
      <c r="D37" s="221"/>
      <c r="E37" s="221"/>
      <c r="F37" s="221"/>
      <c r="G37" s="221"/>
    </row>
    <row r="38" spans="1:7" ht="12.75">
      <c r="A38" s="220" t="s">
        <v>189</v>
      </c>
      <c r="B38" s="221" t="s">
        <v>42</v>
      </c>
      <c r="C38" s="221" t="s">
        <v>42</v>
      </c>
      <c r="D38" s="221" t="s">
        <v>42</v>
      </c>
      <c r="E38" s="222">
        <v>51</v>
      </c>
      <c r="F38" s="222">
        <v>10570</v>
      </c>
      <c r="G38" s="222">
        <v>307</v>
      </c>
    </row>
    <row r="39" spans="1:7" ht="12.75">
      <c r="A39" s="6"/>
      <c r="B39" s="174"/>
      <c r="C39" s="174"/>
      <c r="D39" s="174"/>
      <c r="E39" s="174"/>
      <c r="F39" s="174"/>
      <c r="G39" s="174"/>
    </row>
    <row r="40" spans="1:7" ht="12.75">
      <c r="A40" s="6" t="s">
        <v>190</v>
      </c>
      <c r="B40" s="184">
        <v>143</v>
      </c>
      <c r="C40" s="174" t="s">
        <v>42</v>
      </c>
      <c r="D40" s="184">
        <v>501</v>
      </c>
      <c r="E40" s="219">
        <v>31</v>
      </c>
      <c r="F40" s="174" t="s">
        <v>42</v>
      </c>
      <c r="G40" s="219">
        <v>109</v>
      </c>
    </row>
    <row r="41" spans="1:7" ht="12.75">
      <c r="A41" s="6" t="s">
        <v>191</v>
      </c>
      <c r="B41" s="184">
        <v>5</v>
      </c>
      <c r="C41" s="184">
        <v>500</v>
      </c>
      <c r="D41" s="184">
        <v>15</v>
      </c>
      <c r="E41" s="219">
        <v>30</v>
      </c>
      <c r="F41" s="219">
        <v>4500</v>
      </c>
      <c r="G41" s="219">
        <v>127</v>
      </c>
    </row>
    <row r="42" spans="1:7" ht="12.75">
      <c r="A42" s="6" t="s">
        <v>192</v>
      </c>
      <c r="B42" s="174" t="s">
        <v>42</v>
      </c>
      <c r="C42" s="174" t="s">
        <v>42</v>
      </c>
      <c r="D42" s="174" t="s">
        <v>42</v>
      </c>
      <c r="E42" s="219">
        <v>180</v>
      </c>
      <c r="F42" s="219">
        <v>6325</v>
      </c>
      <c r="G42" s="219">
        <v>2409</v>
      </c>
    </row>
    <row r="43" spans="1:7" ht="12.75">
      <c r="A43" s="6" t="s">
        <v>193</v>
      </c>
      <c r="B43" s="174" t="s">
        <v>42</v>
      </c>
      <c r="C43" s="174" t="s">
        <v>42</v>
      </c>
      <c r="D43" s="174" t="s">
        <v>42</v>
      </c>
      <c r="E43" s="219">
        <v>12</v>
      </c>
      <c r="F43" s="219">
        <v>2100</v>
      </c>
      <c r="G43" s="219">
        <v>251</v>
      </c>
    </row>
    <row r="44" spans="1:7" ht="12.75">
      <c r="A44" s="6" t="s">
        <v>194</v>
      </c>
      <c r="B44" s="174" t="s">
        <v>42</v>
      </c>
      <c r="C44" s="174" t="s">
        <v>42</v>
      </c>
      <c r="D44" s="174" t="s">
        <v>42</v>
      </c>
      <c r="E44" s="219">
        <v>12</v>
      </c>
      <c r="F44" s="219">
        <v>1000</v>
      </c>
      <c r="G44" s="219">
        <v>102</v>
      </c>
    </row>
    <row r="45" spans="1:7" ht="12.75">
      <c r="A45" s="6" t="s">
        <v>195</v>
      </c>
      <c r="B45" s="174" t="s">
        <v>42</v>
      </c>
      <c r="C45" s="174" t="s">
        <v>42</v>
      </c>
      <c r="D45" s="174" t="s">
        <v>42</v>
      </c>
      <c r="E45" s="174" t="s">
        <v>42</v>
      </c>
      <c r="F45" s="174" t="s">
        <v>42</v>
      </c>
      <c r="G45" s="174" t="s">
        <v>42</v>
      </c>
    </row>
    <row r="46" spans="1:7" ht="12.75">
      <c r="A46" s="6" t="s">
        <v>196</v>
      </c>
      <c r="B46" s="174" t="s">
        <v>42</v>
      </c>
      <c r="C46" s="174" t="s">
        <v>42</v>
      </c>
      <c r="D46" s="174" t="s">
        <v>42</v>
      </c>
      <c r="E46" s="219">
        <v>11</v>
      </c>
      <c r="F46" s="219">
        <v>623</v>
      </c>
      <c r="G46" s="219">
        <v>180</v>
      </c>
    </row>
    <row r="47" spans="1:7" ht="12.75">
      <c r="A47" s="6" t="s">
        <v>197</v>
      </c>
      <c r="B47" s="174" t="s">
        <v>42</v>
      </c>
      <c r="C47" s="174" t="s">
        <v>42</v>
      </c>
      <c r="D47" s="174" t="s">
        <v>42</v>
      </c>
      <c r="E47" s="219">
        <v>6</v>
      </c>
      <c r="F47" s="219">
        <v>650</v>
      </c>
      <c r="G47" s="219">
        <v>65</v>
      </c>
    </row>
    <row r="48" spans="1:7" ht="12.75">
      <c r="A48" s="6" t="s">
        <v>198</v>
      </c>
      <c r="B48" s="174" t="s">
        <v>42</v>
      </c>
      <c r="C48" s="174" t="s">
        <v>42</v>
      </c>
      <c r="D48" s="174" t="s">
        <v>42</v>
      </c>
      <c r="E48" s="219">
        <v>30</v>
      </c>
      <c r="F48" s="219" t="s">
        <v>42</v>
      </c>
      <c r="G48" s="219">
        <v>360</v>
      </c>
    </row>
    <row r="49" spans="1:7" ht="12.75">
      <c r="A49" s="220" t="s">
        <v>276</v>
      </c>
      <c r="B49" s="223">
        <v>148</v>
      </c>
      <c r="C49" s="223">
        <v>500</v>
      </c>
      <c r="D49" s="223">
        <v>516</v>
      </c>
      <c r="E49" s="221">
        <v>312</v>
      </c>
      <c r="F49" s="221">
        <v>15198</v>
      </c>
      <c r="G49" s="221">
        <v>3603</v>
      </c>
    </row>
    <row r="50" spans="1:7" ht="12.75">
      <c r="A50" s="220"/>
      <c r="B50" s="221"/>
      <c r="C50" s="221"/>
      <c r="D50" s="221"/>
      <c r="E50" s="221"/>
      <c r="F50" s="221"/>
      <c r="G50" s="221"/>
    </row>
    <row r="51" spans="1:7" ht="12.75">
      <c r="A51" s="220" t="s">
        <v>199</v>
      </c>
      <c r="B51" s="221" t="s">
        <v>42</v>
      </c>
      <c r="C51" s="221" t="s">
        <v>42</v>
      </c>
      <c r="D51" s="221" t="s">
        <v>42</v>
      </c>
      <c r="E51" s="222" t="s">
        <v>42</v>
      </c>
      <c r="F51" s="221" t="s">
        <v>42</v>
      </c>
      <c r="G51" s="221" t="s">
        <v>42</v>
      </c>
    </row>
    <row r="52" spans="1:7" ht="12.75">
      <c r="A52" s="6"/>
      <c r="B52" s="174"/>
      <c r="C52" s="174"/>
      <c r="D52" s="174"/>
      <c r="E52" s="174"/>
      <c r="F52" s="174"/>
      <c r="G52" s="174"/>
    </row>
    <row r="53" spans="1:7" ht="12.75">
      <c r="A53" s="6" t="s">
        <v>200</v>
      </c>
      <c r="B53" s="174" t="s">
        <v>42</v>
      </c>
      <c r="C53" s="174" t="s">
        <v>42</v>
      </c>
      <c r="D53" s="174" t="s">
        <v>42</v>
      </c>
      <c r="E53" s="219">
        <v>18</v>
      </c>
      <c r="F53" s="174" t="s">
        <v>42</v>
      </c>
      <c r="G53" s="219">
        <v>540</v>
      </c>
    </row>
    <row r="54" spans="1:7" ht="12.75">
      <c r="A54" s="6" t="s">
        <v>201</v>
      </c>
      <c r="B54" s="174" t="s">
        <v>42</v>
      </c>
      <c r="C54" s="174" t="s">
        <v>42</v>
      </c>
      <c r="D54" s="174" t="s">
        <v>42</v>
      </c>
      <c r="E54" s="184">
        <v>43</v>
      </c>
      <c r="F54" s="174" t="s">
        <v>42</v>
      </c>
      <c r="G54" s="184">
        <v>583</v>
      </c>
    </row>
    <row r="55" spans="1:7" ht="12.75">
      <c r="A55" s="6" t="s">
        <v>202</v>
      </c>
      <c r="B55" s="174" t="s">
        <v>42</v>
      </c>
      <c r="C55" s="174" t="s">
        <v>42</v>
      </c>
      <c r="D55" s="174" t="s">
        <v>42</v>
      </c>
      <c r="E55" s="219">
        <v>30</v>
      </c>
      <c r="F55" s="174" t="s">
        <v>42</v>
      </c>
      <c r="G55" s="219">
        <v>435</v>
      </c>
    </row>
    <row r="56" spans="1:7" ht="12.75">
      <c r="A56" s="6" t="s">
        <v>203</v>
      </c>
      <c r="B56" s="174" t="s">
        <v>42</v>
      </c>
      <c r="C56" s="174" t="s">
        <v>42</v>
      </c>
      <c r="D56" s="174" t="s">
        <v>42</v>
      </c>
      <c r="E56" s="219">
        <v>6</v>
      </c>
      <c r="F56" s="219">
        <v>670</v>
      </c>
      <c r="G56" s="219">
        <v>50</v>
      </c>
    </row>
    <row r="57" spans="1:7" ht="12.75">
      <c r="A57" s="6" t="s">
        <v>204</v>
      </c>
      <c r="B57" s="174" t="s">
        <v>42</v>
      </c>
      <c r="C57" s="174" t="s">
        <v>42</v>
      </c>
      <c r="D57" s="174" t="s">
        <v>42</v>
      </c>
      <c r="E57" s="219">
        <v>16</v>
      </c>
      <c r="F57" s="219">
        <v>2732</v>
      </c>
      <c r="G57" s="219">
        <v>588</v>
      </c>
    </row>
    <row r="58" spans="1:7" s="225" customFormat="1" ht="12.75">
      <c r="A58" s="220" t="s">
        <v>205</v>
      </c>
      <c r="B58" s="221" t="s">
        <v>42</v>
      </c>
      <c r="C58" s="221" t="s">
        <v>42</v>
      </c>
      <c r="D58" s="221" t="s">
        <v>42</v>
      </c>
      <c r="E58" s="221">
        <v>113</v>
      </c>
      <c r="F58" s="221">
        <v>3402</v>
      </c>
      <c r="G58" s="221">
        <v>2196</v>
      </c>
    </row>
    <row r="59" spans="1:7" ht="12.75">
      <c r="A59" s="6"/>
      <c r="B59" s="174"/>
      <c r="C59" s="174"/>
      <c r="D59" s="174"/>
      <c r="E59" s="174"/>
      <c r="F59" s="174"/>
      <c r="G59" s="174"/>
    </row>
    <row r="60" spans="1:7" ht="12.75">
      <c r="A60" s="6" t="s">
        <v>206</v>
      </c>
      <c r="B60" s="174" t="s">
        <v>42</v>
      </c>
      <c r="C60" s="174" t="s">
        <v>42</v>
      </c>
      <c r="D60" s="174" t="s">
        <v>42</v>
      </c>
      <c r="E60" s="219">
        <v>260</v>
      </c>
      <c r="F60" s="226">
        <v>7400</v>
      </c>
      <c r="G60" s="219">
        <v>2814</v>
      </c>
    </row>
    <row r="61" spans="1:7" ht="12.75">
      <c r="A61" s="6" t="s">
        <v>207</v>
      </c>
      <c r="B61" s="174" t="s">
        <v>42</v>
      </c>
      <c r="C61" s="174" t="s">
        <v>42</v>
      </c>
      <c r="D61" s="174" t="s">
        <v>42</v>
      </c>
      <c r="E61" s="219">
        <v>123</v>
      </c>
      <c r="F61" s="226">
        <v>37</v>
      </c>
      <c r="G61" s="219">
        <v>1176</v>
      </c>
    </row>
    <row r="62" spans="1:7" ht="12.75">
      <c r="A62" s="6" t="s">
        <v>208</v>
      </c>
      <c r="B62" s="174" t="s">
        <v>42</v>
      </c>
      <c r="C62" s="174" t="s">
        <v>42</v>
      </c>
      <c r="D62" s="174" t="s">
        <v>42</v>
      </c>
      <c r="E62" s="219">
        <v>255</v>
      </c>
      <c r="F62" s="226">
        <v>2800</v>
      </c>
      <c r="G62" s="219">
        <v>339</v>
      </c>
    </row>
    <row r="63" spans="1:7" ht="12.75">
      <c r="A63" s="220" t="s">
        <v>209</v>
      </c>
      <c r="B63" s="221" t="s">
        <v>42</v>
      </c>
      <c r="C63" s="221" t="s">
        <v>42</v>
      </c>
      <c r="D63" s="221" t="s">
        <v>42</v>
      </c>
      <c r="E63" s="221">
        <v>638</v>
      </c>
      <c r="F63" s="221">
        <v>10237</v>
      </c>
      <c r="G63" s="221">
        <v>4329</v>
      </c>
    </row>
    <row r="64" spans="1:7" ht="12.75">
      <c r="A64" s="220"/>
      <c r="B64" s="221"/>
      <c r="C64" s="221"/>
      <c r="D64" s="221"/>
      <c r="E64" s="221"/>
      <c r="F64" s="221"/>
      <c r="G64" s="221"/>
    </row>
    <row r="65" spans="1:7" ht="12.75">
      <c r="A65" s="220" t="s">
        <v>210</v>
      </c>
      <c r="B65" s="221" t="s">
        <v>42</v>
      </c>
      <c r="C65" s="221" t="s">
        <v>42</v>
      </c>
      <c r="D65" s="221" t="s">
        <v>42</v>
      </c>
      <c r="E65" s="222">
        <v>174</v>
      </c>
      <c r="F65" s="223">
        <v>795</v>
      </c>
      <c r="G65" s="222">
        <v>3515</v>
      </c>
    </row>
    <row r="66" spans="1:7" ht="12.75">
      <c r="A66" s="6"/>
      <c r="B66" s="174"/>
      <c r="C66" s="174"/>
      <c r="D66" s="174"/>
      <c r="E66" s="174"/>
      <c r="F66" s="174"/>
      <c r="G66" s="174"/>
    </row>
    <row r="67" spans="1:7" ht="12.75">
      <c r="A67" s="6" t="s">
        <v>211</v>
      </c>
      <c r="B67" s="174" t="s">
        <v>42</v>
      </c>
      <c r="C67" s="174" t="s">
        <v>42</v>
      </c>
      <c r="D67" s="174" t="s">
        <v>42</v>
      </c>
      <c r="E67" s="219" t="s">
        <v>42</v>
      </c>
      <c r="F67" s="219" t="s">
        <v>42</v>
      </c>
      <c r="G67" s="219" t="s">
        <v>42</v>
      </c>
    </row>
    <row r="68" spans="1:7" ht="12.75">
      <c r="A68" s="6" t="s">
        <v>212</v>
      </c>
      <c r="B68" s="174" t="s">
        <v>42</v>
      </c>
      <c r="C68" s="174" t="s">
        <v>42</v>
      </c>
      <c r="D68" s="174" t="s">
        <v>42</v>
      </c>
      <c r="E68" s="174" t="s">
        <v>42</v>
      </c>
      <c r="F68" s="174" t="s">
        <v>42</v>
      </c>
      <c r="G68" s="174" t="s">
        <v>42</v>
      </c>
    </row>
    <row r="69" spans="1:7" s="225" customFormat="1" ht="12.75">
      <c r="A69" s="220" t="s">
        <v>213</v>
      </c>
      <c r="B69" s="221" t="s">
        <v>42</v>
      </c>
      <c r="C69" s="221" t="s">
        <v>42</v>
      </c>
      <c r="D69" s="221" t="s">
        <v>42</v>
      </c>
      <c r="E69" s="221" t="s">
        <v>42</v>
      </c>
      <c r="F69" s="221" t="s">
        <v>42</v>
      </c>
      <c r="G69" s="221" t="s">
        <v>42</v>
      </c>
    </row>
    <row r="70" spans="1:7" ht="12.75">
      <c r="A70" s="6"/>
      <c r="B70" s="174"/>
      <c r="C70" s="174"/>
      <c r="D70" s="174"/>
      <c r="E70" s="174"/>
      <c r="F70" s="174"/>
      <c r="G70" s="174"/>
    </row>
    <row r="71" spans="1:7" ht="12.75">
      <c r="A71" s="6" t="s">
        <v>214</v>
      </c>
      <c r="B71" s="174" t="s">
        <v>42</v>
      </c>
      <c r="C71" s="174" t="s">
        <v>42</v>
      </c>
      <c r="D71" s="174" t="s">
        <v>42</v>
      </c>
      <c r="E71" s="174">
        <v>15</v>
      </c>
      <c r="F71" s="174" t="s">
        <v>42</v>
      </c>
      <c r="G71" s="174">
        <v>252</v>
      </c>
    </row>
    <row r="72" spans="1:7" ht="12.75">
      <c r="A72" s="6" t="s">
        <v>215</v>
      </c>
      <c r="B72" s="174" t="s">
        <v>42</v>
      </c>
      <c r="C72" s="174" t="s">
        <v>42</v>
      </c>
      <c r="D72" s="174" t="s">
        <v>42</v>
      </c>
      <c r="E72" s="219">
        <v>10</v>
      </c>
      <c r="F72" s="174" t="s">
        <v>42</v>
      </c>
      <c r="G72" s="219">
        <v>60</v>
      </c>
    </row>
    <row r="73" spans="1:7" ht="12.75">
      <c r="A73" s="6" t="s">
        <v>216</v>
      </c>
      <c r="B73" s="174" t="s">
        <v>42</v>
      </c>
      <c r="C73" s="174" t="s">
        <v>42</v>
      </c>
      <c r="D73" s="174" t="s">
        <v>42</v>
      </c>
      <c r="E73" s="219">
        <v>21</v>
      </c>
      <c r="F73" s="219">
        <v>3160</v>
      </c>
      <c r="G73" s="219">
        <v>329</v>
      </c>
    </row>
    <row r="74" spans="1:7" ht="12.75">
      <c r="A74" s="6" t="s">
        <v>217</v>
      </c>
      <c r="B74" s="174" t="s">
        <v>42</v>
      </c>
      <c r="C74" s="174" t="s">
        <v>42</v>
      </c>
      <c r="D74" s="174" t="s">
        <v>42</v>
      </c>
      <c r="E74" s="219">
        <v>55</v>
      </c>
      <c r="F74" s="174" t="s">
        <v>42</v>
      </c>
      <c r="G74" s="219">
        <v>1364</v>
      </c>
    </row>
    <row r="75" spans="1:7" ht="12.75">
      <c r="A75" s="6" t="s">
        <v>218</v>
      </c>
      <c r="B75" s="174" t="s">
        <v>42</v>
      </c>
      <c r="C75" s="174" t="s">
        <v>42</v>
      </c>
      <c r="D75" s="174" t="s">
        <v>42</v>
      </c>
      <c r="E75" s="219">
        <v>27</v>
      </c>
      <c r="F75" s="184">
        <v>1018</v>
      </c>
      <c r="G75" s="219">
        <v>210</v>
      </c>
    </row>
    <row r="76" spans="1:7" ht="12.75">
      <c r="A76" s="6" t="s">
        <v>219</v>
      </c>
      <c r="B76" s="174" t="s">
        <v>42</v>
      </c>
      <c r="C76" s="174" t="s">
        <v>42</v>
      </c>
      <c r="D76" s="174" t="s">
        <v>42</v>
      </c>
      <c r="E76" s="219">
        <v>3</v>
      </c>
      <c r="F76" s="219">
        <v>253</v>
      </c>
      <c r="G76" s="219">
        <v>73</v>
      </c>
    </row>
    <row r="77" spans="1:7" ht="12.75">
      <c r="A77" s="6" t="s">
        <v>220</v>
      </c>
      <c r="B77" s="174" t="s">
        <v>42</v>
      </c>
      <c r="C77" s="174" t="s">
        <v>42</v>
      </c>
      <c r="D77" s="174" t="s">
        <v>42</v>
      </c>
      <c r="E77" s="174" t="s">
        <v>42</v>
      </c>
      <c r="F77" s="174" t="s">
        <v>42</v>
      </c>
      <c r="G77" s="174" t="s">
        <v>42</v>
      </c>
    </row>
    <row r="78" spans="1:7" ht="12.75">
      <c r="A78" s="6" t="s">
        <v>221</v>
      </c>
      <c r="B78" s="174" t="s">
        <v>42</v>
      </c>
      <c r="C78" s="174" t="s">
        <v>42</v>
      </c>
      <c r="D78" s="174" t="s">
        <v>42</v>
      </c>
      <c r="E78" s="174" t="s">
        <v>42</v>
      </c>
      <c r="F78" s="174" t="s">
        <v>42</v>
      </c>
      <c r="G78" s="174" t="s">
        <v>42</v>
      </c>
    </row>
    <row r="79" spans="1:7" s="225" customFormat="1" ht="12.75">
      <c r="A79" s="220" t="s">
        <v>277</v>
      </c>
      <c r="B79" s="221" t="s">
        <v>42</v>
      </c>
      <c r="C79" s="221" t="s">
        <v>42</v>
      </c>
      <c r="D79" s="221" t="s">
        <v>42</v>
      </c>
      <c r="E79" s="221">
        <v>131</v>
      </c>
      <c r="F79" s="221">
        <v>4431</v>
      </c>
      <c r="G79" s="221">
        <v>2288</v>
      </c>
    </row>
    <row r="80" spans="1:7" ht="12.75">
      <c r="A80" s="6"/>
      <c r="B80" s="174"/>
      <c r="C80" s="174"/>
      <c r="D80" s="174"/>
      <c r="E80" s="174"/>
      <c r="F80" s="174"/>
      <c r="G80" s="174"/>
    </row>
    <row r="81" spans="1:7" ht="12.75">
      <c r="A81" s="6" t="s">
        <v>222</v>
      </c>
      <c r="B81" s="174" t="s">
        <v>42</v>
      </c>
      <c r="C81" s="174" t="s">
        <v>42</v>
      </c>
      <c r="D81" s="174" t="s">
        <v>42</v>
      </c>
      <c r="E81" s="174" t="s">
        <v>42</v>
      </c>
      <c r="F81" s="174" t="s">
        <v>42</v>
      </c>
      <c r="G81" s="174" t="s">
        <v>42</v>
      </c>
    </row>
    <row r="82" spans="1:7" ht="12.75">
      <c r="A82" s="6" t="s">
        <v>223</v>
      </c>
      <c r="B82" s="174" t="s">
        <v>42</v>
      </c>
      <c r="C82" s="174" t="s">
        <v>42</v>
      </c>
      <c r="D82" s="174" t="s">
        <v>42</v>
      </c>
      <c r="E82" s="174" t="s">
        <v>42</v>
      </c>
      <c r="F82" s="174" t="s">
        <v>42</v>
      </c>
      <c r="G82" s="174" t="s">
        <v>42</v>
      </c>
    </row>
    <row r="83" spans="1:7" s="225" customFormat="1" ht="12.75">
      <c r="A83" s="220" t="s">
        <v>224</v>
      </c>
      <c r="B83" s="221" t="s">
        <v>42</v>
      </c>
      <c r="C83" s="221" t="s">
        <v>42</v>
      </c>
      <c r="D83" s="221" t="s">
        <v>42</v>
      </c>
      <c r="E83" s="221" t="s">
        <v>42</v>
      </c>
      <c r="F83" s="221" t="s">
        <v>42</v>
      </c>
      <c r="G83" s="221" t="s">
        <v>42</v>
      </c>
    </row>
    <row r="84" spans="1:7" ht="12.75">
      <c r="A84" s="6"/>
      <c r="B84" s="174"/>
      <c r="C84" s="174"/>
      <c r="D84" s="174"/>
      <c r="E84" s="174"/>
      <c r="F84" s="174"/>
      <c r="G84" s="174"/>
    </row>
    <row r="85" spans="1:7" ht="13.5" thickBot="1">
      <c r="A85" s="227" t="s">
        <v>225</v>
      </c>
      <c r="B85" s="187">
        <f>SUM(B12:B16,B21:B25,B30,B36:B38,B49:B51,B58,B63:B65,B69,B79,B83)</f>
        <v>7702</v>
      </c>
      <c r="C85" s="187">
        <v>354591</v>
      </c>
      <c r="D85" s="187">
        <v>30289</v>
      </c>
      <c r="E85" s="187">
        <f>SUM(E12:E16,E21:E25,E30,E36:E38,E49:E51,E58,E63:E65,E69,E79,E83)</f>
        <v>3920</v>
      </c>
      <c r="F85" s="187">
        <v>62083</v>
      </c>
      <c r="G85" s="187">
        <f>SUM(G12:G16,G21:G25,G30,G36:G38,G49:G51,G58,G63:G65,G69,G79,G83)</f>
        <v>69241</v>
      </c>
    </row>
    <row r="87" spans="2:3" ht="12.75">
      <c r="B87" s="229"/>
      <c r="C87" s="229"/>
    </row>
  </sheetData>
  <mergeCells count="3">
    <mergeCell ref="B5:D5"/>
    <mergeCell ref="E5:G5"/>
    <mergeCell ref="A1:G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8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3.7109375" style="100" customWidth="1"/>
    <col min="2" max="7" width="16.7109375" style="100" customWidth="1"/>
    <col min="8" max="9" width="12.7109375" style="100" customWidth="1"/>
    <col min="10" max="16384" width="11.421875" style="100" customWidth="1"/>
  </cols>
  <sheetData>
    <row r="1" spans="1:9" s="164" customFormat="1" ht="18">
      <c r="A1" s="290" t="s">
        <v>306</v>
      </c>
      <c r="B1" s="290"/>
      <c r="C1" s="290"/>
      <c r="D1" s="290"/>
      <c r="E1" s="290"/>
      <c r="F1" s="290"/>
      <c r="G1" s="290"/>
      <c r="H1" s="270"/>
      <c r="I1" s="270"/>
    </row>
    <row r="3" spans="1:7" s="166" customFormat="1" ht="15">
      <c r="A3" s="209" t="s">
        <v>312</v>
      </c>
      <c r="B3" s="209"/>
      <c r="C3" s="209"/>
      <c r="D3" s="209"/>
      <c r="E3" s="209"/>
      <c r="F3" s="209"/>
      <c r="G3" s="209"/>
    </row>
    <row r="4" spans="1:7" s="166" customFormat="1" ht="15">
      <c r="A4" s="165"/>
      <c r="B4" s="165"/>
      <c r="C4" s="165"/>
      <c r="D4" s="165"/>
      <c r="E4" s="165"/>
      <c r="F4" s="165"/>
      <c r="G4" s="165"/>
    </row>
    <row r="5" spans="1:8" ht="12.75">
      <c r="A5" s="282" t="s">
        <v>165</v>
      </c>
      <c r="B5" s="312" t="s">
        <v>32</v>
      </c>
      <c r="C5" s="292"/>
      <c r="D5" s="293"/>
      <c r="E5" s="291" t="s">
        <v>33</v>
      </c>
      <c r="F5" s="292"/>
      <c r="G5" s="292"/>
      <c r="H5" s="6"/>
    </row>
    <row r="6" spans="1:7" ht="12.75">
      <c r="A6" s="40" t="s">
        <v>167</v>
      </c>
      <c r="B6" s="9" t="s">
        <v>29</v>
      </c>
      <c r="C6" s="9" t="s">
        <v>2</v>
      </c>
      <c r="D6" s="9" t="s">
        <v>10</v>
      </c>
      <c r="E6" s="9" t="s">
        <v>29</v>
      </c>
      <c r="F6" s="9" t="s">
        <v>2</v>
      </c>
      <c r="G6" s="9" t="s">
        <v>10</v>
      </c>
    </row>
    <row r="7" spans="1:7" ht="13.5" thickBot="1">
      <c r="A7" s="213"/>
      <c r="B7" s="171" t="s">
        <v>38</v>
      </c>
      <c r="C7" s="171" t="s">
        <v>8</v>
      </c>
      <c r="D7" s="171" t="s">
        <v>13</v>
      </c>
      <c r="E7" s="171" t="s">
        <v>38</v>
      </c>
      <c r="F7" s="171" t="s">
        <v>8</v>
      </c>
      <c r="G7" s="171" t="s">
        <v>13</v>
      </c>
    </row>
    <row r="8" spans="1:7" ht="12.75">
      <c r="A8" s="167" t="s">
        <v>169</v>
      </c>
      <c r="B8" s="216">
        <v>500</v>
      </c>
      <c r="C8" s="216" t="s">
        <v>42</v>
      </c>
      <c r="D8" s="216">
        <v>7520</v>
      </c>
      <c r="E8" s="216">
        <v>285</v>
      </c>
      <c r="F8" s="274">
        <v>120000</v>
      </c>
      <c r="G8" s="216">
        <v>18657</v>
      </c>
    </row>
    <row r="9" spans="1:7" ht="12.75">
      <c r="A9" s="6" t="s">
        <v>170</v>
      </c>
      <c r="B9" s="174" t="s">
        <v>42</v>
      </c>
      <c r="C9" s="174" t="s">
        <v>42</v>
      </c>
      <c r="D9" s="174" t="s">
        <v>42</v>
      </c>
      <c r="E9" s="219">
        <v>663</v>
      </c>
      <c r="F9" s="184">
        <v>111359</v>
      </c>
      <c r="G9" s="219">
        <v>17276</v>
      </c>
    </row>
    <row r="10" spans="1:7" ht="12.75">
      <c r="A10" s="6" t="s">
        <v>171</v>
      </c>
      <c r="B10" s="174" t="s">
        <v>42</v>
      </c>
      <c r="C10" s="174" t="s">
        <v>42</v>
      </c>
      <c r="D10" s="174" t="s">
        <v>42</v>
      </c>
      <c r="E10" s="219">
        <v>279</v>
      </c>
      <c r="F10" s="184">
        <v>192510</v>
      </c>
      <c r="G10" s="219">
        <v>18946</v>
      </c>
    </row>
    <row r="11" spans="1:7" ht="12.75">
      <c r="A11" s="6" t="s">
        <v>172</v>
      </c>
      <c r="B11" s="174" t="s">
        <v>42</v>
      </c>
      <c r="C11" s="219" t="s">
        <v>42</v>
      </c>
      <c r="D11" s="219" t="s">
        <v>42</v>
      </c>
      <c r="E11" s="219">
        <v>768</v>
      </c>
      <c r="F11" s="219">
        <v>117856</v>
      </c>
      <c r="G11" s="219">
        <v>17886</v>
      </c>
    </row>
    <row r="12" spans="1:7" ht="12.75">
      <c r="A12" s="220" t="s">
        <v>173</v>
      </c>
      <c r="B12" s="221">
        <f>SUM(B8:B11)</f>
        <v>500</v>
      </c>
      <c r="C12" s="221" t="s">
        <v>42</v>
      </c>
      <c r="D12" s="221">
        <f>SUM(D8:D11)</f>
        <v>7520</v>
      </c>
      <c r="E12" s="221">
        <f>SUM(E8:E11)</f>
        <v>1995</v>
      </c>
      <c r="F12" s="221">
        <v>541725</v>
      </c>
      <c r="G12" s="221">
        <f>SUM(G8:G11)</f>
        <v>72765</v>
      </c>
    </row>
    <row r="13" spans="1:7" ht="12.75">
      <c r="A13" s="220"/>
      <c r="B13" s="221"/>
      <c r="C13" s="221"/>
      <c r="D13" s="221"/>
      <c r="E13" s="221"/>
      <c r="F13" s="221"/>
      <c r="G13" s="221"/>
    </row>
    <row r="14" spans="1:7" ht="12.75">
      <c r="A14" s="220" t="s">
        <v>174</v>
      </c>
      <c r="B14" s="222" t="s">
        <v>42</v>
      </c>
      <c r="C14" s="221" t="s">
        <v>42</v>
      </c>
      <c r="D14" s="222" t="s">
        <v>42</v>
      </c>
      <c r="E14" s="223">
        <v>220</v>
      </c>
      <c r="F14" s="223">
        <v>125000</v>
      </c>
      <c r="G14" s="223">
        <v>1000</v>
      </c>
    </row>
    <row r="15" spans="1:7" ht="12.75">
      <c r="A15" s="220"/>
      <c r="B15" s="221"/>
      <c r="C15" s="221"/>
      <c r="D15" s="221"/>
      <c r="E15" s="221"/>
      <c r="F15" s="221"/>
      <c r="G15" s="221"/>
    </row>
    <row r="16" spans="1:7" ht="12.75">
      <c r="A16" s="220" t="s">
        <v>175</v>
      </c>
      <c r="B16" s="223">
        <v>19</v>
      </c>
      <c r="C16" s="223">
        <v>1000</v>
      </c>
      <c r="D16" s="223">
        <v>211</v>
      </c>
      <c r="E16" s="222">
        <v>63</v>
      </c>
      <c r="F16" s="222">
        <v>54980</v>
      </c>
      <c r="G16" s="222">
        <v>860</v>
      </c>
    </row>
    <row r="17" spans="1:7" ht="12.75">
      <c r="A17" s="6"/>
      <c r="B17" s="174"/>
      <c r="C17" s="174"/>
      <c r="D17" s="174"/>
      <c r="E17" s="174"/>
      <c r="F17" s="174"/>
      <c r="G17" s="174"/>
    </row>
    <row r="18" spans="1:7" ht="12.75">
      <c r="A18" s="6" t="s">
        <v>176</v>
      </c>
      <c r="B18" s="174" t="s">
        <v>42</v>
      </c>
      <c r="C18" s="184">
        <v>7425</v>
      </c>
      <c r="D18" s="184">
        <v>89</v>
      </c>
      <c r="E18" s="184">
        <v>65</v>
      </c>
      <c r="F18" s="184">
        <v>34717</v>
      </c>
      <c r="G18" s="184">
        <v>814</v>
      </c>
    </row>
    <row r="19" spans="1:7" ht="12.75">
      <c r="A19" s="6" t="s">
        <v>177</v>
      </c>
      <c r="B19" s="219">
        <v>32</v>
      </c>
      <c r="C19" s="219" t="s">
        <v>42</v>
      </c>
      <c r="D19" s="219" t="s">
        <v>42</v>
      </c>
      <c r="E19" s="184">
        <v>152</v>
      </c>
      <c r="F19" s="184">
        <v>2000</v>
      </c>
      <c r="G19" s="184">
        <v>1639</v>
      </c>
    </row>
    <row r="20" spans="1:7" ht="12.75">
      <c r="A20" s="6" t="s">
        <v>178</v>
      </c>
      <c r="B20" s="219">
        <v>140</v>
      </c>
      <c r="C20" s="219" t="s">
        <v>42</v>
      </c>
      <c r="D20" s="219" t="s">
        <v>42</v>
      </c>
      <c r="E20" s="184">
        <v>70</v>
      </c>
      <c r="F20" s="184">
        <v>79922</v>
      </c>
      <c r="G20" s="184">
        <v>2050</v>
      </c>
    </row>
    <row r="21" spans="1:7" ht="12.75">
      <c r="A21" s="220" t="s">
        <v>274</v>
      </c>
      <c r="B21" s="221">
        <v>172</v>
      </c>
      <c r="C21" s="221">
        <v>7425</v>
      </c>
      <c r="D21" s="221">
        <v>89</v>
      </c>
      <c r="E21" s="223">
        <v>287</v>
      </c>
      <c r="F21" s="223">
        <v>116639</v>
      </c>
      <c r="G21" s="223">
        <v>4503</v>
      </c>
    </row>
    <row r="22" spans="1:7" ht="12.75">
      <c r="A22" s="220"/>
      <c r="B22" s="221"/>
      <c r="C22" s="221"/>
      <c r="D22" s="221"/>
      <c r="E22" s="221"/>
      <c r="F22" s="221"/>
      <c r="G22" s="221"/>
    </row>
    <row r="23" spans="1:7" ht="12.75">
      <c r="A23" s="220" t="s">
        <v>179</v>
      </c>
      <c r="B23" s="222">
        <v>431</v>
      </c>
      <c r="C23" s="222">
        <v>8600</v>
      </c>
      <c r="D23" s="222">
        <v>9870</v>
      </c>
      <c r="E23" s="222">
        <v>182</v>
      </c>
      <c r="F23" s="222">
        <v>11700</v>
      </c>
      <c r="G23" s="222">
        <v>4134</v>
      </c>
    </row>
    <row r="24" spans="1:7" ht="12.75">
      <c r="A24" s="220"/>
      <c r="B24" s="221"/>
      <c r="C24" s="221"/>
      <c r="D24" s="221"/>
      <c r="E24" s="221"/>
      <c r="F24" s="221"/>
      <c r="G24" s="221"/>
    </row>
    <row r="25" spans="1:7" ht="12.75">
      <c r="A25" s="220" t="s">
        <v>180</v>
      </c>
      <c r="B25" s="223">
        <v>511</v>
      </c>
      <c r="C25" s="223">
        <v>9500</v>
      </c>
      <c r="D25" s="223">
        <v>13836</v>
      </c>
      <c r="E25" s="222">
        <v>135</v>
      </c>
      <c r="F25" s="222">
        <v>7630</v>
      </c>
      <c r="G25" s="222">
        <v>2422</v>
      </c>
    </row>
    <row r="26" spans="1:7" ht="12.75">
      <c r="A26" s="6"/>
      <c r="B26" s="174"/>
      <c r="C26" s="174"/>
      <c r="D26" s="174"/>
      <c r="E26" s="174"/>
      <c r="F26" s="174"/>
      <c r="G26" s="174"/>
    </row>
    <row r="27" spans="1:7" ht="12.75">
      <c r="A27" s="6" t="s">
        <v>181</v>
      </c>
      <c r="B27" s="184">
        <v>2005</v>
      </c>
      <c r="C27" s="174" t="s">
        <v>42</v>
      </c>
      <c r="D27" s="184">
        <v>30626</v>
      </c>
      <c r="E27" s="174">
        <v>675</v>
      </c>
      <c r="F27" s="174" t="s">
        <v>42</v>
      </c>
      <c r="G27" s="174">
        <v>9024</v>
      </c>
    </row>
    <row r="28" spans="1:7" ht="12.75">
      <c r="A28" s="6" t="s">
        <v>182</v>
      </c>
      <c r="B28" s="184">
        <v>122</v>
      </c>
      <c r="C28" s="184">
        <v>17900</v>
      </c>
      <c r="D28" s="184">
        <v>2625</v>
      </c>
      <c r="E28" s="219">
        <v>17</v>
      </c>
      <c r="F28" s="219">
        <v>985</v>
      </c>
      <c r="G28" s="219">
        <v>202</v>
      </c>
    </row>
    <row r="29" spans="1:7" ht="12.75">
      <c r="A29" s="6" t="s">
        <v>183</v>
      </c>
      <c r="B29" s="184">
        <v>4848</v>
      </c>
      <c r="C29" s="174" t="s">
        <v>42</v>
      </c>
      <c r="D29" s="184">
        <v>101610</v>
      </c>
      <c r="E29" s="219">
        <v>1524</v>
      </c>
      <c r="F29" s="174" t="s">
        <v>42</v>
      </c>
      <c r="G29" s="219">
        <v>31935</v>
      </c>
    </row>
    <row r="30" spans="1:7" s="225" customFormat="1" ht="12.75">
      <c r="A30" s="220" t="s">
        <v>275</v>
      </c>
      <c r="B30" s="223">
        <v>6975</v>
      </c>
      <c r="C30" s="223">
        <v>17900</v>
      </c>
      <c r="D30" s="223">
        <f>SUM(D27:D29)</f>
        <v>134861</v>
      </c>
      <c r="E30" s="221">
        <v>2216</v>
      </c>
      <c r="F30" s="221">
        <v>985</v>
      </c>
      <c r="G30" s="223">
        <f>SUM(G27:G29)</f>
        <v>41161</v>
      </c>
    </row>
    <row r="31" spans="1:7" ht="12.75">
      <c r="A31" s="6"/>
      <c r="B31" s="174"/>
      <c r="C31" s="174"/>
      <c r="D31" s="174"/>
      <c r="E31" s="174"/>
      <c r="F31" s="174"/>
      <c r="G31" s="174"/>
    </row>
    <row r="32" spans="1:7" ht="12.75">
      <c r="A32" s="6" t="s">
        <v>184</v>
      </c>
      <c r="B32" s="184">
        <v>131</v>
      </c>
      <c r="C32" s="184">
        <v>1780</v>
      </c>
      <c r="D32" s="184">
        <v>2430</v>
      </c>
      <c r="E32" s="226">
        <v>36</v>
      </c>
      <c r="F32" s="226">
        <v>12015</v>
      </c>
      <c r="G32" s="226">
        <v>1457</v>
      </c>
    </row>
    <row r="33" spans="1:7" ht="12.75">
      <c r="A33" s="6" t="s">
        <v>185</v>
      </c>
      <c r="B33" s="184">
        <v>1500</v>
      </c>
      <c r="C33" s="174" t="s">
        <v>42</v>
      </c>
      <c r="D33" s="184">
        <v>49231</v>
      </c>
      <c r="E33" s="226">
        <v>445</v>
      </c>
      <c r="F33" s="174" t="s">
        <v>42</v>
      </c>
      <c r="G33" s="226">
        <v>14626</v>
      </c>
    </row>
    <row r="34" spans="1:7" ht="12.75">
      <c r="A34" s="6" t="s">
        <v>186</v>
      </c>
      <c r="B34" s="184">
        <v>6691</v>
      </c>
      <c r="C34" s="184">
        <v>1175</v>
      </c>
      <c r="D34" s="184">
        <v>113794</v>
      </c>
      <c r="E34" s="226">
        <v>4331</v>
      </c>
      <c r="F34" s="226">
        <v>2050</v>
      </c>
      <c r="G34" s="226">
        <v>60572</v>
      </c>
    </row>
    <row r="35" spans="1:7" ht="12.75">
      <c r="A35" s="6" t="s">
        <v>187</v>
      </c>
      <c r="B35" s="184">
        <v>100</v>
      </c>
      <c r="C35" s="184">
        <v>5590</v>
      </c>
      <c r="D35" s="184">
        <v>2530</v>
      </c>
      <c r="E35" s="226">
        <v>8</v>
      </c>
      <c r="F35" s="226">
        <v>20</v>
      </c>
      <c r="G35" s="226">
        <v>120</v>
      </c>
    </row>
    <row r="36" spans="1:7" ht="12.75">
      <c r="A36" s="220" t="s">
        <v>188</v>
      </c>
      <c r="B36" s="223">
        <v>8422</v>
      </c>
      <c r="C36" s="223">
        <v>8545</v>
      </c>
      <c r="D36" s="223">
        <v>167985</v>
      </c>
      <c r="E36" s="221">
        <v>4820</v>
      </c>
      <c r="F36" s="221">
        <v>14085</v>
      </c>
      <c r="G36" s="221">
        <v>76775</v>
      </c>
    </row>
    <row r="37" spans="1:7" ht="12.75">
      <c r="A37" s="220"/>
      <c r="B37" s="221"/>
      <c r="C37" s="221"/>
      <c r="D37" s="221"/>
      <c r="E37" s="221"/>
      <c r="F37" s="221"/>
      <c r="G37" s="221"/>
    </row>
    <row r="38" spans="1:7" ht="12.75">
      <c r="A38" s="220" t="s">
        <v>189</v>
      </c>
      <c r="B38" s="223">
        <v>51</v>
      </c>
      <c r="C38" s="223">
        <v>10570</v>
      </c>
      <c r="D38" s="223">
        <v>307</v>
      </c>
      <c r="E38" s="222">
        <v>44</v>
      </c>
      <c r="F38" s="222">
        <v>9060</v>
      </c>
      <c r="G38" s="222">
        <v>265</v>
      </c>
    </row>
    <row r="39" spans="1:7" ht="12.75">
      <c r="A39" s="6"/>
      <c r="B39" s="174"/>
      <c r="C39" s="174"/>
      <c r="D39" s="174"/>
      <c r="E39" s="174"/>
      <c r="F39" s="174"/>
      <c r="G39" s="174"/>
    </row>
    <row r="40" spans="1:7" ht="12.75">
      <c r="A40" s="6" t="s">
        <v>190</v>
      </c>
      <c r="B40" s="184">
        <v>40</v>
      </c>
      <c r="C40" s="184">
        <v>5068</v>
      </c>
      <c r="D40" s="184">
        <v>196</v>
      </c>
      <c r="E40" s="219">
        <v>54</v>
      </c>
      <c r="F40" s="184">
        <v>10740</v>
      </c>
      <c r="G40" s="219">
        <v>307</v>
      </c>
    </row>
    <row r="41" spans="1:7" ht="12.75">
      <c r="A41" s="6" t="s">
        <v>191</v>
      </c>
      <c r="B41" s="184">
        <v>66</v>
      </c>
      <c r="C41" s="184">
        <v>5700</v>
      </c>
      <c r="D41" s="184">
        <v>246</v>
      </c>
      <c r="E41" s="219">
        <v>467</v>
      </c>
      <c r="F41" s="219">
        <v>84021</v>
      </c>
      <c r="G41" s="219">
        <v>1787</v>
      </c>
    </row>
    <row r="42" spans="1:7" ht="12.75">
      <c r="A42" s="6" t="s">
        <v>192</v>
      </c>
      <c r="B42" s="184">
        <v>430</v>
      </c>
      <c r="C42" s="184">
        <v>52632</v>
      </c>
      <c r="D42" s="184">
        <v>6261</v>
      </c>
      <c r="E42" s="219">
        <v>300</v>
      </c>
      <c r="F42" s="219">
        <v>208306</v>
      </c>
      <c r="G42" s="219">
        <v>5540</v>
      </c>
    </row>
    <row r="43" spans="1:7" ht="12.75">
      <c r="A43" s="6" t="s">
        <v>193</v>
      </c>
      <c r="B43" s="184">
        <v>80</v>
      </c>
      <c r="C43" s="184">
        <v>13027</v>
      </c>
      <c r="D43" s="184">
        <v>1961</v>
      </c>
      <c r="E43" s="219">
        <v>40</v>
      </c>
      <c r="F43" s="219">
        <v>4170</v>
      </c>
      <c r="G43" s="219">
        <v>765</v>
      </c>
    </row>
    <row r="44" spans="1:7" ht="12.75">
      <c r="A44" s="6" t="s">
        <v>194</v>
      </c>
      <c r="B44" s="184">
        <v>31</v>
      </c>
      <c r="C44" s="184">
        <v>8000</v>
      </c>
      <c r="D44" s="184">
        <v>286</v>
      </c>
      <c r="E44" s="219">
        <v>34</v>
      </c>
      <c r="F44" s="219">
        <v>18000</v>
      </c>
      <c r="G44" s="219">
        <v>363</v>
      </c>
    </row>
    <row r="45" spans="1:7" ht="12.75">
      <c r="A45" s="6" t="s">
        <v>195</v>
      </c>
      <c r="B45" s="174" t="s">
        <v>42</v>
      </c>
      <c r="C45" s="174" t="s">
        <v>42</v>
      </c>
      <c r="D45" s="174" t="s">
        <v>42</v>
      </c>
      <c r="E45" s="184">
        <v>20</v>
      </c>
      <c r="F45" s="184">
        <v>7041</v>
      </c>
      <c r="G45" s="184">
        <v>193</v>
      </c>
    </row>
    <row r="46" spans="1:7" ht="12.75">
      <c r="A46" s="6" t="s">
        <v>196</v>
      </c>
      <c r="B46" s="184">
        <v>16</v>
      </c>
      <c r="C46" s="184">
        <v>1378</v>
      </c>
      <c r="D46" s="184">
        <v>262</v>
      </c>
      <c r="E46" s="219">
        <v>23</v>
      </c>
      <c r="F46" s="219">
        <v>2355</v>
      </c>
      <c r="G46" s="219">
        <v>393</v>
      </c>
    </row>
    <row r="47" spans="1:7" ht="12.75">
      <c r="A47" s="6" t="s">
        <v>197</v>
      </c>
      <c r="B47" s="184">
        <v>32</v>
      </c>
      <c r="C47" s="184">
        <v>4749</v>
      </c>
      <c r="D47" s="184">
        <v>239</v>
      </c>
      <c r="E47" s="219" t="s">
        <v>42</v>
      </c>
      <c r="F47" s="219">
        <v>824</v>
      </c>
      <c r="G47" s="219">
        <v>10</v>
      </c>
    </row>
    <row r="48" spans="1:7" ht="12.75">
      <c r="A48" s="6" t="s">
        <v>198</v>
      </c>
      <c r="B48" s="184">
        <v>74</v>
      </c>
      <c r="C48" s="174" t="s">
        <v>42</v>
      </c>
      <c r="D48" s="184">
        <v>672</v>
      </c>
      <c r="E48" s="219">
        <v>63</v>
      </c>
      <c r="F48" s="219" t="s">
        <v>42</v>
      </c>
      <c r="G48" s="219">
        <v>440</v>
      </c>
    </row>
    <row r="49" spans="1:7" ht="12.75">
      <c r="A49" s="220" t="s">
        <v>276</v>
      </c>
      <c r="B49" s="223">
        <v>769</v>
      </c>
      <c r="C49" s="223">
        <v>90554</v>
      </c>
      <c r="D49" s="223">
        <v>10123</v>
      </c>
      <c r="E49" s="221">
        <v>1001</v>
      </c>
      <c r="F49" s="221">
        <v>335457</v>
      </c>
      <c r="G49" s="221">
        <v>9798</v>
      </c>
    </row>
    <row r="50" spans="1:7" ht="12.75">
      <c r="A50" s="220"/>
      <c r="B50" s="221"/>
      <c r="C50" s="221"/>
      <c r="D50" s="221"/>
      <c r="E50" s="221"/>
      <c r="F50" s="221"/>
      <c r="G50" s="221"/>
    </row>
    <row r="51" spans="1:7" ht="12.75">
      <c r="A51" s="220" t="s">
        <v>199</v>
      </c>
      <c r="B51" s="223">
        <v>41</v>
      </c>
      <c r="C51" s="223">
        <v>8795</v>
      </c>
      <c r="D51" s="223">
        <v>732</v>
      </c>
      <c r="E51" s="222" t="s">
        <v>42</v>
      </c>
      <c r="F51" s="221" t="s">
        <v>42</v>
      </c>
      <c r="G51" s="221" t="s">
        <v>42</v>
      </c>
    </row>
    <row r="52" spans="1:7" ht="12.75">
      <c r="A52" s="6"/>
      <c r="B52" s="174"/>
      <c r="C52" s="174"/>
      <c r="D52" s="174"/>
      <c r="E52" s="174"/>
      <c r="F52" s="174"/>
      <c r="G52" s="174"/>
    </row>
    <row r="53" spans="1:7" ht="12.75">
      <c r="A53" s="6" t="s">
        <v>200</v>
      </c>
      <c r="B53" s="184">
        <v>78</v>
      </c>
      <c r="C53" s="174" t="s">
        <v>42</v>
      </c>
      <c r="D53" s="184">
        <v>2340</v>
      </c>
      <c r="E53" s="219">
        <v>24</v>
      </c>
      <c r="F53" s="184">
        <v>21685</v>
      </c>
      <c r="G53" s="219">
        <v>907</v>
      </c>
    </row>
    <row r="54" spans="1:7" ht="12.75">
      <c r="A54" s="6" t="s">
        <v>201</v>
      </c>
      <c r="B54" s="184">
        <v>46</v>
      </c>
      <c r="C54" s="174" t="s">
        <v>42</v>
      </c>
      <c r="D54" s="184">
        <v>623</v>
      </c>
      <c r="E54" s="174" t="s">
        <v>42</v>
      </c>
      <c r="F54" s="184">
        <v>7731</v>
      </c>
      <c r="G54" s="184">
        <v>31</v>
      </c>
    </row>
    <row r="55" spans="1:7" ht="12.75">
      <c r="A55" s="6" t="s">
        <v>202</v>
      </c>
      <c r="B55" s="184">
        <v>35</v>
      </c>
      <c r="C55" s="174" t="s">
        <v>42</v>
      </c>
      <c r="D55" s="184">
        <v>508</v>
      </c>
      <c r="E55" s="219">
        <v>121</v>
      </c>
      <c r="F55" s="184">
        <v>68241</v>
      </c>
      <c r="G55" s="219">
        <v>2126</v>
      </c>
    </row>
    <row r="56" spans="1:7" ht="12.75">
      <c r="A56" s="6" t="s">
        <v>203</v>
      </c>
      <c r="B56" s="184">
        <v>10</v>
      </c>
      <c r="C56" s="184">
        <v>390</v>
      </c>
      <c r="D56" s="184">
        <v>83</v>
      </c>
      <c r="E56" s="219">
        <v>46</v>
      </c>
      <c r="F56" s="219">
        <v>4257</v>
      </c>
      <c r="G56" s="219">
        <v>323</v>
      </c>
    </row>
    <row r="57" spans="1:7" ht="12.75">
      <c r="A57" s="6" t="s">
        <v>204</v>
      </c>
      <c r="B57" s="184">
        <v>39</v>
      </c>
      <c r="C57" s="184">
        <v>6759</v>
      </c>
      <c r="D57" s="184">
        <v>1455</v>
      </c>
      <c r="E57" s="219">
        <v>28</v>
      </c>
      <c r="F57" s="219">
        <v>4889</v>
      </c>
      <c r="G57" s="219">
        <v>1052</v>
      </c>
    </row>
    <row r="58" spans="1:7" s="225" customFormat="1" ht="12.75">
      <c r="A58" s="220" t="s">
        <v>205</v>
      </c>
      <c r="B58" s="223">
        <v>208</v>
      </c>
      <c r="C58" s="223">
        <v>7149</v>
      </c>
      <c r="D58" s="223">
        <v>5009</v>
      </c>
      <c r="E58" s="221">
        <v>219</v>
      </c>
      <c r="F58" s="221">
        <v>106803</v>
      </c>
      <c r="G58" s="221">
        <v>4439</v>
      </c>
    </row>
    <row r="59" spans="1:7" ht="12.75">
      <c r="A59" s="6"/>
      <c r="B59" s="174"/>
      <c r="C59" s="174"/>
      <c r="D59" s="174"/>
      <c r="E59" s="174"/>
      <c r="F59" s="174"/>
      <c r="G59" s="174"/>
    </row>
    <row r="60" spans="1:7" ht="12.75">
      <c r="A60" s="6" t="s">
        <v>206</v>
      </c>
      <c r="B60" s="184">
        <v>60</v>
      </c>
      <c r="C60" s="184">
        <v>3400</v>
      </c>
      <c r="D60" s="184">
        <v>621</v>
      </c>
      <c r="E60" s="219">
        <v>458</v>
      </c>
      <c r="F60" s="226">
        <v>3300</v>
      </c>
      <c r="G60" s="219">
        <v>4188</v>
      </c>
    </row>
    <row r="61" spans="1:7" ht="12.75">
      <c r="A61" s="6" t="s">
        <v>207</v>
      </c>
      <c r="B61" s="184">
        <v>70</v>
      </c>
      <c r="C61" s="184">
        <v>180</v>
      </c>
      <c r="D61" s="184">
        <v>637</v>
      </c>
      <c r="E61" s="219">
        <v>17</v>
      </c>
      <c r="F61" s="226">
        <v>383</v>
      </c>
      <c r="G61" s="219">
        <v>140</v>
      </c>
    </row>
    <row r="62" spans="1:7" ht="12.75">
      <c r="A62" s="6" t="s">
        <v>208</v>
      </c>
      <c r="B62" s="184">
        <v>327</v>
      </c>
      <c r="C62" s="184">
        <v>3600</v>
      </c>
      <c r="D62" s="184">
        <v>555</v>
      </c>
      <c r="E62" s="219">
        <v>58</v>
      </c>
      <c r="F62" s="226">
        <v>4256</v>
      </c>
      <c r="G62" s="219">
        <v>106</v>
      </c>
    </row>
    <row r="63" spans="1:7" ht="12.75">
      <c r="A63" s="220" t="s">
        <v>209</v>
      </c>
      <c r="B63" s="223">
        <v>457</v>
      </c>
      <c r="C63" s="223">
        <v>7180</v>
      </c>
      <c r="D63" s="223">
        <v>1813</v>
      </c>
      <c r="E63" s="221">
        <v>533</v>
      </c>
      <c r="F63" s="221">
        <v>7939</v>
      </c>
      <c r="G63" s="221">
        <v>4434</v>
      </c>
    </row>
    <row r="64" spans="1:7" ht="12.75">
      <c r="A64" s="220"/>
      <c r="B64" s="221"/>
      <c r="C64" s="221"/>
      <c r="D64" s="221"/>
      <c r="E64" s="221"/>
      <c r="F64" s="221"/>
      <c r="G64" s="221"/>
    </row>
    <row r="65" spans="1:7" ht="12.75">
      <c r="A65" s="220" t="s">
        <v>210</v>
      </c>
      <c r="B65" s="223">
        <v>235</v>
      </c>
      <c r="C65" s="223">
        <v>995</v>
      </c>
      <c r="D65" s="223">
        <v>6317</v>
      </c>
      <c r="E65" s="222">
        <v>116</v>
      </c>
      <c r="F65" s="223">
        <v>10</v>
      </c>
      <c r="G65" s="222">
        <v>2137</v>
      </c>
    </row>
    <row r="66" spans="1:7" ht="12.75">
      <c r="A66" s="6"/>
      <c r="B66" s="174"/>
      <c r="C66" s="174"/>
      <c r="D66" s="174"/>
      <c r="E66" s="174"/>
      <c r="F66" s="174"/>
      <c r="G66" s="174"/>
    </row>
    <row r="67" spans="1:7" ht="12.75">
      <c r="A67" s="6" t="s">
        <v>211</v>
      </c>
      <c r="B67" s="174" t="s">
        <v>42</v>
      </c>
      <c r="C67" s="174" t="s">
        <v>42</v>
      </c>
      <c r="D67" s="174" t="s">
        <v>42</v>
      </c>
      <c r="E67" s="219">
        <v>90</v>
      </c>
      <c r="F67" s="219">
        <v>1500</v>
      </c>
      <c r="G67" s="219">
        <v>2265</v>
      </c>
    </row>
    <row r="68" spans="1:7" ht="12.75">
      <c r="A68" s="6" t="s">
        <v>212</v>
      </c>
      <c r="B68" s="174" t="s">
        <v>42</v>
      </c>
      <c r="C68" s="174" t="s">
        <v>42</v>
      </c>
      <c r="D68" s="174" t="s">
        <v>42</v>
      </c>
      <c r="E68" s="184">
        <v>50</v>
      </c>
      <c r="F68" s="184">
        <v>1000</v>
      </c>
      <c r="G68" s="184">
        <v>1160</v>
      </c>
    </row>
    <row r="69" spans="1:7" s="225" customFormat="1" ht="12.75">
      <c r="A69" s="220" t="s">
        <v>213</v>
      </c>
      <c r="B69" s="221" t="s">
        <v>42</v>
      </c>
      <c r="C69" s="221" t="s">
        <v>42</v>
      </c>
      <c r="D69" s="221" t="s">
        <v>42</v>
      </c>
      <c r="E69" s="221">
        <v>140</v>
      </c>
      <c r="F69" s="221">
        <v>2500</v>
      </c>
      <c r="G69" s="221">
        <v>3425</v>
      </c>
    </row>
    <row r="70" spans="1:7" ht="12.75">
      <c r="A70" s="6"/>
      <c r="B70" s="174"/>
      <c r="C70" s="174"/>
      <c r="D70" s="174"/>
      <c r="E70" s="174"/>
      <c r="F70" s="174"/>
      <c r="G70" s="174"/>
    </row>
    <row r="71" spans="1:7" ht="12.75">
      <c r="A71" s="6" t="s">
        <v>214</v>
      </c>
      <c r="B71" s="184">
        <v>36</v>
      </c>
      <c r="C71" s="174" t="s">
        <v>42</v>
      </c>
      <c r="D71" s="184">
        <v>601</v>
      </c>
      <c r="E71" s="174">
        <v>82</v>
      </c>
      <c r="F71" s="174" t="s">
        <v>42</v>
      </c>
      <c r="G71" s="174">
        <v>1262</v>
      </c>
    </row>
    <row r="72" spans="1:7" ht="12.75">
      <c r="A72" s="6" t="s">
        <v>215</v>
      </c>
      <c r="B72" s="184">
        <v>14</v>
      </c>
      <c r="C72" s="174" t="s">
        <v>42</v>
      </c>
      <c r="D72" s="184">
        <v>84</v>
      </c>
      <c r="E72" s="219" t="s">
        <v>42</v>
      </c>
      <c r="F72" s="174" t="s">
        <v>42</v>
      </c>
      <c r="G72" s="219" t="s">
        <v>42</v>
      </c>
    </row>
    <row r="73" spans="1:7" ht="12.75">
      <c r="A73" s="6" t="s">
        <v>216</v>
      </c>
      <c r="B73" s="184">
        <v>38</v>
      </c>
      <c r="C73" s="184">
        <v>5794</v>
      </c>
      <c r="D73" s="184">
        <v>604</v>
      </c>
      <c r="E73" s="219">
        <v>11</v>
      </c>
      <c r="F73" s="219">
        <v>1580</v>
      </c>
      <c r="G73" s="219">
        <v>165</v>
      </c>
    </row>
    <row r="74" spans="1:7" ht="12.75">
      <c r="A74" s="6" t="s">
        <v>217</v>
      </c>
      <c r="B74" s="184">
        <v>45</v>
      </c>
      <c r="C74" s="174" t="s">
        <v>42</v>
      </c>
      <c r="D74" s="184">
        <v>1116</v>
      </c>
      <c r="E74" s="219">
        <v>21</v>
      </c>
      <c r="F74" s="184">
        <v>20000</v>
      </c>
      <c r="G74" s="219">
        <v>761</v>
      </c>
    </row>
    <row r="75" spans="1:7" ht="12.75">
      <c r="A75" s="6" t="s">
        <v>218</v>
      </c>
      <c r="B75" s="184">
        <v>29</v>
      </c>
      <c r="C75" s="184">
        <v>1094</v>
      </c>
      <c r="D75" s="184">
        <v>225</v>
      </c>
      <c r="E75" s="219">
        <v>59</v>
      </c>
      <c r="F75" s="184">
        <v>2225</v>
      </c>
      <c r="G75" s="219">
        <v>343</v>
      </c>
    </row>
    <row r="76" spans="1:7" ht="12.75">
      <c r="A76" s="6" t="s">
        <v>219</v>
      </c>
      <c r="B76" s="184">
        <v>22</v>
      </c>
      <c r="C76" s="184">
        <v>2095</v>
      </c>
      <c r="D76" s="184">
        <v>508</v>
      </c>
      <c r="E76" s="219">
        <v>2</v>
      </c>
      <c r="F76" s="219">
        <v>24270</v>
      </c>
      <c r="G76" s="219">
        <v>36</v>
      </c>
    </row>
    <row r="77" spans="1:7" ht="12.75">
      <c r="A77" s="6" t="s">
        <v>220</v>
      </c>
      <c r="B77" s="184">
        <v>50</v>
      </c>
      <c r="C77" s="174" t="s">
        <v>42</v>
      </c>
      <c r="D77" s="184">
        <v>600</v>
      </c>
      <c r="E77" s="184">
        <v>32</v>
      </c>
      <c r="F77" s="174" t="s">
        <v>42</v>
      </c>
      <c r="G77" s="184">
        <v>384</v>
      </c>
    </row>
    <row r="78" spans="1:7" ht="12.75">
      <c r="A78" s="6" t="s">
        <v>221</v>
      </c>
      <c r="B78" s="174" t="s">
        <v>42</v>
      </c>
      <c r="C78" s="174" t="s">
        <v>42</v>
      </c>
      <c r="D78" s="174" t="s">
        <v>42</v>
      </c>
      <c r="E78" s="184">
        <v>50</v>
      </c>
      <c r="F78" s="174" t="s">
        <v>42</v>
      </c>
      <c r="G78" s="184">
        <v>486</v>
      </c>
    </row>
    <row r="79" spans="1:7" s="225" customFormat="1" ht="12.75">
      <c r="A79" s="220" t="s">
        <v>277</v>
      </c>
      <c r="B79" s="223">
        <v>234</v>
      </c>
      <c r="C79" s="223">
        <v>8983</v>
      </c>
      <c r="D79" s="223">
        <v>3738</v>
      </c>
      <c r="E79" s="221">
        <v>257</v>
      </c>
      <c r="F79" s="221">
        <v>48075</v>
      </c>
      <c r="G79" s="221">
        <v>3437</v>
      </c>
    </row>
    <row r="80" spans="1:7" ht="12.75">
      <c r="A80" s="6"/>
      <c r="B80" s="174"/>
      <c r="C80" s="174"/>
      <c r="D80" s="174"/>
      <c r="E80" s="174"/>
      <c r="F80" s="174"/>
      <c r="G80" s="174"/>
    </row>
    <row r="81" spans="1:7" ht="12.75">
      <c r="A81" s="6" t="s">
        <v>222</v>
      </c>
      <c r="B81" s="174" t="s">
        <v>42</v>
      </c>
      <c r="C81" s="174" t="s">
        <v>42</v>
      </c>
      <c r="D81" s="174" t="s">
        <v>42</v>
      </c>
      <c r="E81" s="184">
        <v>90</v>
      </c>
      <c r="F81" s="184">
        <v>13560</v>
      </c>
      <c r="G81" s="184">
        <v>508</v>
      </c>
    </row>
    <row r="82" spans="1:7" ht="12.75">
      <c r="A82" s="6" t="s">
        <v>223</v>
      </c>
      <c r="B82" s="184">
        <v>70</v>
      </c>
      <c r="C82" s="184">
        <v>16665</v>
      </c>
      <c r="D82" s="184">
        <v>234</v>
      </c>
      <c r="E82" s="184">
        <v>170</v>
      </c>
      <c r="F82" s="184">
        <v>38785</v>
      </c>
      <c r="G82" s="184">
        <v>584</v>
      </c>
    </row>
    <row r="83" spans="1:7" s="225" customFormat="1" ht="12.75">
      <c r="A83" s="220" t="s">
        <v>224</v>
      </c>
      <c r="B83" s="223">
        <v>70</v>
      </c>
      <c r="C83" s="223">
        <v>16665</v>
      </c>
      <c r="D83" s="223">
        <v>234</v>
      </c>
      <c r="E83" s="223">
        <v>260</v>
      </c>
      <c r="F83" s="223">
        <v>52345</v>
      </c>
      <c r="G83" s="223">
        <v>1092</v>
      </c>
    </row>
    <row r="84" spans="1:7" ht="12.75">
      <c r="A84" s="6"/>
      <c r="B84" s="174"/>
      <c r="C84" s="174"/>
      <c r="D84" s="174"/>
      <c r="E84" s="174"/>
      <c r="F84" s="174"/>
      <c r="G84" s="174"/>
    </row>
    <row r="85" spans="1:7" ht="13.5" thickBot="1">
      <c r="A85" s="227" t="s">
        <v>225</v>
      </c>
      <c r="B85" s="187">
        <f>SUM(B12:B16,B21:B25,B30,B36:B38,B49:B51,B58,B63:B65,B69,B79,B83)</f>
        <v>19095</v>
      </c>
      <c r="C85" s="187">
        <v>203861</v>
      </c>
      <c r="D85" s="187">
        <f>SUM(D12:D16,D21:D25,D30,D36:D38,D49:D51,D58,D63:D65,D69,D79,D83)</f>
        <v>362645</v>
      </c>
      <c r="E85" s="187">
        <f>SUM(E12:E16,E21:E25,E30,E36:E38,E49:E51,E58,E63:E65,E69,E79,E83)</f>
        <v>12488</v>
      </c>
      <c r="F85" s="187">
        <v>1434933</v>
      </c>
      <c r="G85" s="187">
        <f>SUM(G12:G16,G21:G25,G30,G36:G38,G49:G51,G58,G63:G65,G69,G79,G83)</f>
        <v>232647</v>
      </c>
    </row>
    <row r="87" spans="2:3" ht="12.75">
      <c r="B87" s="229"/>
      <c r="C87" s="229"/>
    </row>
  </sheetData>
  <mergeCells count="3">
    <mergeCell ref="B5:D5"/>
    <mergeCell ref="E5:G5"/>
    <mergeCell ref="A1:G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2005-02-03T08:12:16Z</cp:lastPrinted>
  <dcterms:created xsi:type="dcterms:W3CDTF">2003-08-07T08:19:34Z</dcterms:created>
  <dcterms:modified xsi:type="dcterms:W3CDTF">2005-02-03T08:15:02Z</dcterms:modified>
  <cp:category/>
  <cp:version/>
  <cp:contentType/>
  <cp:contentStatus/>
</cp:coreProperties>
</file>