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firstSheet="9" activeTab="22"/>
  </bookViews>
  <sheets>
    <sheet name="16.1" sheetId="1" r:id="rId1"/>
    <sheet name="16.2" sheetId="2" r:id="rId2"/>
    <sheet name="16.3" sheetId="3" r:id="rId3"/>
    <sheet name="16.4" sheetId="4" r:id="rId4"/>
    <sheet name="16.5" sheetId="5" r:id="rId5"/>
    <sheet name="16.6" sheetId="6" r:id="rId6"/>
    <sheet name="16.7" sheetId="7" r:id="rId7"/>
    <sheet name="16.8" sheetId="8" r:id="rId8"/>
    <sheet name="16.9" sheetId="9" r:id="rId9"/>
    <sheet name="16.10" sheetId="10" r:id="rId10"/>
    <sheet name="16.11" sheetId="11" r:id="rId11"/>
    <sheet name="16.12" sheetId="12" r:id="rId12"/>
    <sheet name="16.13" sheetId="13" r:id="rId13"/>
    <sheet name="16.14" sheetId="14" r:id="rId14"/>
    <sheet name="16.15" sheetId="15" r:id="rId15"/>
    <sheet name="16.16" sheetId="16" r:id="rId16"/>
    <sheet name="16.17" sheetId="17" r:id="rId17"/>
    <sheet name="16.18" sheetId="18" r:id="rId18"/>
    <sheet name="16.19" sheetId="19" r:id="rId19"/>
    <sheet name="16.20" sheetId="20" r:id="rId20"/>
    <sheet name="16.21" sheetId="21" r:id="rId21"/>
    <sheet name="16.22" sheetId="22" r:id="rId22"/>
    <sheet name="16.23" sheetId="23" r:id="rId23"/>
    <sheet name="16.24" sheetId="24" r:id="rId24"/>
    <sheet name="16.25" sheetId="25" r:id="rId25"/>
    <sheet name="16.26" sheetId="26" r:id="rId26"/>
    <sheet name="16.27" sheetId="27" r:id="rId27"/>
    <sheet name="16.28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 localSheetId="12">#REF!</definedName>
    <definedName name="\A" localSheetId="13">#REF!</definedName>
    <definedName name="\A" localSheetId="14">#REF!</definedName>
    <definedName name="\A" localSheetId="16">#REF!</definedName>
    <definedName name="\A" localSheetId="17">'16.18'!#REF!</definedName>
    <definedName name="\A" localSheetId="18">#REF!</definedName>
    <definedName name="\A" localSheetId="22">#REF!</definedName>
    <definedName name="\A" localSheetId="24">#REF!</definedName>
    <definedName name="\A" localSheetId="25">'16.26'!#REF!</definedName>
    <definedName name="\A" localSheetId="26">#REF!</definedName>
    <definedName name="\A" localSheetId="5">#REF!</definedName>
    <definedName name="\A">#REF!</definedName>
    <definedName name="\B" localSheetId="22">#REF!</definedName>
    <definedName name="\B">#REF!</definedName>
    <definedName name="\C" localSheetId="12">#REF!</definedName>
    <definedName name="\C" localSheetId="13">#REF!</definedName>
    <definedName name="\C" localSheetId="14">#REF!</definedName>
    <definedName name="\C" localSheetId="16">#REF!</definedName>
    <definedName name="\C" localSheetId="17">'16.18'!#REF!</definedName>
    <definedName name="\C" localSheetId="18">#REF!</definedName>
    <definedName name="\C" localSheetId="22">#REF!</definedName>
    <definedName name="\C" localSheetId="24">#REF!</definedName>
    <definedName name="\C" localSheetId="25">'16.26'!#REF!</definedName>
    <definedName name="\C" localSheetId="26">#REF!</definedName>
    <definedName name="\C" localSheetId="5">#REF!</definedName>
    <definedName name="\C">#REF!</definedName>
    <definedName name="\D" localSheetId="22">'[4]19.11-12'!$B$51</definedName>
    <definedName name="\D">'[4]19.11-12'!$B$51</definedName>
    <definedName name="\G" localSheetId="12">#REF!</definedName>
    <definedName name="\G" localSheetId="13">#REF!</definedName>
    <definedName name="\G" localSheetId="14">#REF!</definedName>
    <definedName name="\G" localSheetId="16">#REF!</definedName>
    <definedName name="\G" localSheetId="17">'16.18'!#REF!</definedName>
    <definedName name="\G" localSheetId="18">#REF!</definedName>
    <definedName name="\G" localSheetId="22">#REF!</definedName>
    <definedName name="\G" localSheetId="24">#REF!</definedName>
    <definedName name="\G" localSheetId="25">'16.26'!#REF!</definedName>
    <definedName name="\G" localSheetId="26">#REF!</definedName>
    <definedName name="\G" localSheetId="5">#REF!</definedName>
    <definedName name="\G">#REF!</definedName>
    <definedName name="\I" localSheetId="22">#REF!</definedName>
    <definedName name="\I">#REF!</definedName>
    <definedName name="\L" localSheetId="22">'[4]19.11-12'!$B$53</definedName>
    <definedName name="\L">'[4]19.11-12'!$B$53</definedName>
    <definedName name="\N" localSheetId="22">#REF!</definedName>
    <definedName name="\N">#REF!</definedName>
    <definedName name="\T" localSheetId="22">'[3]GANADE10'!$B$90</definedName>
    <definedName name="\T">'[3]GANADE10'!$B$90</definedName>
    <definedName name="__123Graph_A" localSheetId="22" hidden="1">'[4]19.14-15'!$B$34:$B$37</definedName>
    <definedName name="__123Graph_A" hidden="1">'[4]19.14-15'!$B$34:$B$37</definedName>
    <definedName name="__123Graph_ACurrent" localSheetId="22" hidden="1">'[4]19.14-15'!$B$34:$B$37</definedName>
    <definedName name="__123Graph_ACurrent" hidden="1">'[4]19.14-15'!$B$34:$B$37</definedName>
    <definedName name="__123Graph_AGrßfico1" localSheetId="22" hidden="1">'[4]19.14-15'!$B$34:$B$37</definedName>
    <definedName name="__123Graph_AGrßfico1" hidden="1">'[4]19.14-15'!$B$34:$B$37</definedName>
    <definedName name="__123Graph_B" localSheetId="22" hidden="1">'[1]p122'!#REF!</definedName>
    <definedName name="__123Graph_B" hidden="1">'[1]p122'!#REF!</definedName>
    <definedName name="__123Graph_BCurrent" localSheetId="22" hidden="1">'[4]19.14-15'!#REF!</definedName>
    <definedName name="__123Graph_BCurrent" hidden="1">'[4]19.14-15'!#REF!</definedName>
    <definedName name="__123Graph_BGrßfico1" localSheetId="22" hidden="1">'[4]19.14-15'!#REF!</definedName>
    <definedName name="__123Graph_BGrßfico1" hidden="1">'[4]19.14-15'!#REF!</definedName>
    <definedName name="__123Graph_C" localSheetId="22" hidden="1">'[4]19.14-15'!$C$34:$C$37</definedName>
    <definedName name="__123Graph_C" hidden="1">'[4]19.14-15'!$C$34:$C$37</definedName>
    <definedName name="__123Graph_CCurrent" localSheetId="22" hidden="1">'[4]19.14-15'!$C$34:$C$37</definedName>
    <definedName name="__123Graph_CCurrent" hidden="1">'[4]19.14-15'!$C$34:$C$37</definedName>
    <definedName name="__123Graph_CGrßfico1" localSheetId="22" hidden="1">'[4]19.14-15'!$C$34:$C$37</definedName>
    <definedName name="__123Graph_CGrßfico1" hidden="1">'[4]19.14-15'!$C$34:$C$37</definedName>
    <definedName name="__123Graph_D" localSheetId="22" hidden="1">'[1]p122'!#REF!</definedName>
    <definedName name="__123Graph_D" hidden="1">'[1]p122'!#REF!</definedName>
    <definedName name="__123Graph_DCurrent" localSheetId="22" hidden="1">'[4]19.14-15'!#REF!</definedName>
    <definedName name="__123Graph_DCurrent" hidden="1">'[4]19.14-15'!#REF!</definedName>
    <definedName name="__123Graph_DGrßfico1" localSheetId="22" hidden="1">'[4]19.14-15'!#REF!</definedName>
    <definedName name="__123Graph_DGrßfico1" hidden="1">'[4]19.14-15'!#REF!</definedName>
    <definedName name="__123Graph_E" localSheetId="22" hidden="1">'[4]19.14-15'!$D$34:$D$37</definedName>
    <definedName name="__123Graph_E" hidden="1">'[4]19.14-15'!$D$34:$D$37</definedName>
    <definedName name="__123Graph_ECurrent" localSheetId="22" hidden="1">'[4]19.14-15'!$D$34:$D$37</definedName>
    <definedName name="__123Graph_ECurrent" hidden="1">'[4]19.14-15'!$D$34:$D$37</definedName>
    <definedName name="__123Graph_EGrßfico1" localSheetId="22" hidden="1">'[4]19.14-15'!$D$34:$D$37</definedName>
    <definedName name="__123Graph_EGrßfico1" hidden="1">'[4]19.14-15'!$D$34:$D$37</definedName>
    <definedName name="__123Graph_F" localSheetId="22" hidden="1">'[1]p122'!#REF!</definedName>
    <definedName name="__123Graph_F" hidden="1">'[1]p122'!#REF!</definedName>
    <definedName name="__123Graph_FCurrent" localSheetId="22" hidden="1">'[4]19.14-15'!#REF!</definedName>
    <definedName name="__123Graph_FCurrent" hidden="1">'[4]19.14-15'!#REF!</definedName>
    <definedName name="__123Graph_FGrßfico1" localSheetId="22" hidden="1">'[4]19.14-15'!#REF!</definedName>
    <definedName name="__123Graph_FGrßfico1" hidden="1">'[4]19.14-15'!#REF!</definedName>
    <definedName name="__123Graph_X" localSheetId="22" hidden="1">'[1]p122'!#REF!</definedName>
    <definedName name="__123Graph_X" hidden="1">'[1]p122'!#REF!</definedName>
    <definedName name="__123Graph_XCurrent" localSheetId="22" hidden="1">'[4]19.14-15'!#REF!</definedName>
    <definedName name="__123Graph_XCurrent" hidden="1">'[4]19.14-15'!#REF!</definedName>
    <definedName name="__123Graph_XGrßfico1" localSheetId="22" hidden="1">'[4]19.14-15'!#REF!</definedName>
    <definedName name="__123Graph_XGrßfico1" hidden="1">'[4]19.14-15'!#REF!</definedName>
    <definedName name="A_impresión_IM" localSheetId="22">#REF!</definedName>
    <definedName name="A_impresión_IM">#REF!</definedName>
    <definedName name="alk" localSheetId="22">'[4]19.11-12'!$B$53</definedName>
    <definedName name="alk">'[4]19.11-12'!$B$53</definedName>
    <definedName name="_xlnm.Print_Area" localSheetId="0">'16.1'!$A$1:$H$84</definedName>
    <definedName name="_xlnm.Print_Area" localSheetId="9">'16.10'!$A$1:$I$88</definedName>
    <definedName name="_xlnm.Print_Area" localSheetId="10">'16.11'!$A$1:$I$17</definedName>
    <definedName name="_xlnm.Print_Area" localSheetId="11">'16.12'!$A$1:$D$29</definedName>
    <definedName name="_xlnm.Print_Area" localSheetId="13">'16.14'!$A$1:$F$32</definedName>
    <definedName name="_xlnm.Print_Area" localSheetId="15">'16.16'!$A$1:$G$92</definedName>
    <definedName name="_xlnm.Print_Area" localSheetId="16">'16.17'!$A$1:$H$56</definedName>
    <definedName name="_xlnm.Print_Area" localSheetId="19">'16.20'!$A$1:$I$87</definedName>
    <definedName name="_xlnm.Print_Area" localSheetId="20">'16.21'!$A$1:$J$88</definedName>
    <definedName name="_xlnm.Print_Area" localSheetId="21">'16.22'!$A$1:$K$88</definedName>
    <definedName name="_xlnm.Print_Area" localSheetId="22">'16.23'!$A$1:$J$36</definedName>
    <definedName name="_xlnm.Print_Area" localSheetId="25">'16.26'!$A$1:$D$62</definedName>
    <definedName name="_xlnm.Print_Area" localSheetId="6">'16.7'!$A$1:$J$85</definedName>
    <definedName name="_xlnm.Print_Area" localSheetId="7">'16.8'!$A$1:$G$87</definedName>
    <definedName name="_xlnm.Print_Area" localSheetId="8">'16.9'!$A$1:$I$89</definedName>
    <definedName name="GUION" localSheetId="22">#REF!</definedName>
    <definedName name="GUION">#REF!</definedName>
    <definedName name="Imprimir_área_IM" localSheetId="12">#REF!</definedName>
    <definedName name="Imprimir_área_IM" localSheetId="13">#REF!</definedName>
    <definedName name="Imprimir_área_IM" localSheetId="14">#REF!</definedName>
    <definedName name="Imprimir_área_IM" localSheetId="16">#REF!</definedName>
    <definedName name="Imprimir_área_IM" localSheetId="17">'16.18'!$A$2:$D$76</definedName>
    <definedName name="Imprimir_área_IM" localSheetId="18">#REF!</definedName>
    <definedName name="Imprimir_área_IM" localSheetId="22">#REF!</definedName>
    <definedName name="Imprimir_área_IM" localSheetId="24">#REF!</definedName>
    <definedName name="Imprimir_área_IM" localSheetId="25">'16.26'!$A$1:$D$76</definedName>
    <definedName name="Imprimir_área_IM" localSheetId="26">#REF!</definedName>
    <definedName name="Imprimir_área_IM" localSheetId="5">#REF!</definedName>
    <definedName name="Imprimir_área_IM">#REF!</definedName>
    <definedName name="p421" localSheetId="22">'[5]CARNE1'!$B$44</definedName>
    <definedName name="p421">'[5]CARNE1'!$B$44</definedName>
    <definedName name="p431" localSheetId="22" hidden="1">'[5]CARNE7'!$G$11:$G$93</definedName>
    <definedName name="p431" hidden="1">'[5]CARNE7'!$G$11:$G$93</definedName>
    <definedName name="PEP" localSheetId="22">'[6]GANADE1'!$B$79</definedName>
    <definedName name="PEP">'[6]GANADE1'!$B$79</definedName>
    <definedName name="PEP1" localSheetId="22">'[7]19.11-12'!$B$51</definedName>
    <definedName name="PEP1">'[7]19.11-12'!$B$51</definedName>
    <definedName name="PEP2" localSheetId="22">'[6]GANADE1'!$B$75</definedName>
    <definedName name="PEP2">'[6]GANADE1'!$B$75</definedName>
    <definedName name="PEP3" localSheetId="22">'[7]19.11-12'!$B$53</definedName>
    <definedName name="PEP3">'[7]19.11-12'!$B$53</definedName>
    <definedName name="PEP4" localSheetId="22" hidden="1">'[7]19.14-15'!$B$34:$B$37</definedName>
    <definedName name="PEP4" hidden="1">'[7]19.14-15'!$B$34:$B$37</definedName>
    <definedName name="PP1" localSheetId="22">'[6]GANADE1'!$B$77</definedName>
    <definedName name="PP1">'[6]GANADE1'!$B$77</definedName>
    <definedName name="PP10" localSheetId="22" hidden="1">'[7]19.14-15'!$C$34:$C$37</definedName>
    <definedName name="PP10" hidden="1">'[7]19.14-15'!$C$34:$C$37</definedName>
    <definedName name="PP11" localSheetId="22" hidden="1">'[7]19.14-15'!$C$34:$C$37</definedName>
    <definedName name="PP11" hidden="1">'[7]19.14-15'!$C$34:$C$37</definedName>
    <definedName name="PP12" localSheetId="22" hidden="1">'[7]19.14-15'!$C$34:$C$37</definedName>
    <definedName name="PP12" hidden="1">'[7]19.14-15'!$C$34:$C$37</definedName>
    <definedName name="PP13" localSheetId="22" hidden="1">'[7]19.14-15'!#REF!</definedName>
    <definedName name="PP13" hidden="1">'[7]19.14-15'!#REF!</definedName>
    <definedName name="PP14" localSheetId="22" hidden="1">'[7]19.14-15'!#REF!</definedName>
    <definedName name="PP14" hidden="1">'[7]19.14-15'!#REF!</definedName>
    <definedName name="PP15" localSheetId="22" hidden="1">'[7]19.14-15'!#REF!</definedName>
    <definedName name="PP15" hidden="1">'[7]19.14-15'!#REF!</definedName>
    <definedName name="PP16" localSheetId="22" hidden="1">'[7]19.14-15'!$D$34:$D$37</definedName>
    <definedName name="PP16" hidden="1">'[7]19.14-15'!$D$34:$D$37</definedName>
    <definedName name="PP17" localSheetId="22" hidden="1">'[7]19.14-15'!$D$34:$D$37</definedName>
    <definedName name="PP17" hidden="1">'[7]19.14-15'!$D$34:$D$37</definedName>
    <definedName name="pp18" localSheetId="22" hidden="1">'[7]19.14-15'!$D$34:$D$37</definedName>
    <definedName name="pp18" hidden="1">'[7]19.14-15'!$D$34:$D$37</definedName>
    <definedName name="pp19" localSheetId="22" hidden="1">'[7]19.14-15'!#REF!</definedName>
    <definedName name="pp19" hidden="1">'[7]19.14-15'!#REF!</definedName>
    <definedName name="PP2" localSheetId="22">'[7]19.22'!#REF!</definedName>
    <definedName name="PP2">'[7]19.22'!#REF!</definedName>
    <definedName name="PP20" localSheetId="22" hidden="1">'[7]19.14-15'!#REF!</definedName>
    <definedName name="PP20" hidden="1">'[7]19.14-15'!#REF!</definedName>
    <definedName name="PP21" localSheetId="22" hidden="1">'[7]19.14-15'!#REF!</definedName>
    <definedName name="PP21" hidden="1">'[7]19.14-15'!#REF!</definedName>
    <definedName name="PP22" localSheetId="22" hidden="1">'[7]19.14-15'!#REF!</definedName>
    <definedName name="PP22" hidden="1">'[7]19.14-15'!#REF!</definedName>
    <definedName name="pp23" localSheetId="22" hidden="1">'[7]19.14-15'!#REF!</definedName>
    <definedName name="pp23" hidden="1">'[7]19.14-15'!#REF!</definedName>
    <definedName name="pp24" localSheetId="22" hidden="1">'[7]19.14-15'!#REF!</definedName>
    <definedName name="pp24" hidden="1">'[7]19.14-15'!#REF!</definedName>
    <definedName name="pp25" localSheetId="22" hidden="1">'[7]19.14-15'!#REF!</definedName>
    <definedName name="pp25" hidden="1">'[7]19.14-15'!#REF!</definedName>
    <definedName name="pp26" localSheetId="22" hidden="1">'[7]19.14-15'!#REF!</definedName>
    <definedName name="pp26" hidden="1">'[7]19.14-15'!#REF!</definedName>
    <definedName name="pp27" localSheetId="22" hidden="1">'[7]19.14-15'!#REF!</definedName>
    <definedName name="pp27" hidden="1">'[7]19.14-15'!#REF!</definedName>
    <definedName name="PP3" localSheetId="22">'[6]GANADE1'!$B$79</definedName>
    <definedName name="PP3">'[6]GANADE1'!$B$79</definedName>
    <definedName name="PP4" localSheetId="22">'[7]19.11-12'!$B$51</definedName>
    <definedName name="PP4">'[7]19.11-12'!$B$51</definedName>
    <definedName name="PP5" localSheetId="22" hidden="1">'[7]19.14-15'!$B$34:$B$37</definedName>
    <definedName name="PP5" hidden="1">'[7]19.14-15'!$B$34:$B$37</definedName>
    <definedName name="PP6" localSheetId="22" hidden="1">'[7]19.14-15'!$B$34:$B$37</definedName>
    <definedName name="PP6" hidden="1">'[7]19.14-15'!$B$34:$B$37</definedName>
    <definedName name="PP7" localSheetId="22" hidden="1">'[7]19.14-15'!#REF!</definedName>
    <definedName name="PP7" hidden="1">'[7]19.14-15'!#REF!</definedName>
    <definedName name="PP8" localSheetId="22" hidden="1">'[7]19.14-15'!#REF!</definedName>
    <definedName name="PP8" hidden="1">'[7]19.14-15'!#REF!</definedName>
    <definedName name="PP9" localSheetId="22" hidden="1">'[7]19.14-15'!#REF!</definedName>
    <definedName name="PP9" hidden="1">'[7]19.14-15'!#REF!</definedName>
    <definedName name="RUTINA" localSheetId="22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<sst xmlns="http://schemas.openxmlformats.org/spreadsheetml/2006/main" count="3065" uniqueCount="529">
  <si>
    <t>VIÑEDO</t>
  </si>
  <si>
    <t>16.6.  VIÑEDO: Serie histórica de superficie, rendimiento, producción y destino de la producción</t>
  </si>
  <si>
    <t>Viñedo de uva de mesa</t>
  </si>
  <si>
    <t>Viñedo de uva para transformación (1)</t>
  </si>
  <si>
    <t>Superficie (miles de ha)</t>
  </si>
  <si>
    <t>Rendimiento</t>
  </si>
  <si>
    <t>Años</t>
  </si>
  <si>
    <t>de la superficie</t>
  </si>
  <si>
    <t>Producción</t>
  </si>
  <si>
    <t>Total</t>
  </si>
  <si>
    <t>En producción</t>
  </si>
  <si>
    <t>en producción</t>
  </si>
  <si>
    <t>de uva</t>
  </si>
  <si>
    <t>(qm/ha)</t>
  </si>
  <si>
    <t>(miles de t)</t>
  </si>
  <si>
    <t>Producción total</t>
  </si>
  <si>
    <t>Destino de la producción (miles de t)</t>
  </si>
  <si>
    <t>Para</t>
  </si>
  <si>
    <t>consumo en fresco</t>
  </si>
  <si>
    <t>pasas</t>
  </si>
  <si>
    <t>mosto (2)</t>
  </si>
  <si>
    <t xml:space="preserve">    –</t>
  </si>
  <si>
    <t xml:space="preserve">  (P) Provisional.   </t>
  </si>
  <si>
    <t xml:space="preserve">(P) Provisional.   </t>
  </si>
  <si>
    <t>(2) Hasta 1991 se refiere al total de uva para transformación.</t>
  </si>
  <si>
    <t>(1) Incluye viñedo de uva para pasificación y viñedo de uva para obtención de mosto o vino.</t>
  </si>
  <si>
    <t>16.13.  UVA: Serie histórica de la producción destinada a consumo en fresco,  valor y comercio exterior</t>
  </si>
  <si>
    <t>Producción de</t>
  </si>
  <si>
    <t>Precio medio</t>
  </si>
  <si>
    <t>Comercio exterior</t>
  </si>
  <si>
    <t>uva para consumo</t>
  </si>
  <si>
    <t>percibido por</t>
  </si>
  <si>
    <t>Valor</t>
  </si>
  <si>
    <t>(toneladas)</t>
  </si>
  <si>
    <t>en fresco</t>
  </si>
  <si>
    <t>los agricultores</t>
  </si>
  <si>
    <t>(miles de euros)</t>
  </si>
  <si>
    <t>Importaciones</t>
  </si>
  <si>
    <t>Exportaciones</t>
  </si>
  <si>
    <t>(euros/100kg)</t>
  </si>
  <si>
    <t>16.14.  UVA: Serie histórica de la producción destinada a transformación</t>
  </si>
  <si>
    <t>Producción de uva para transformación</t>
  </si>
  <si>
    <t>Productos elaborados</t>
  </si>
  <si>
    <t>Vino nuevo</t>
  </si>
  <si>
    <t>Mosto para</t>
  </si>
  <si>
    <t>Uvas pasas</t>
  </si>
  <si>
    <t>consumo (1)</t>
  </si>
  <si>
    <t>vino y mosto</t>
  </si>
  <si>
    <t>uvas pasas</t>
  </si>
  <si>
    <t>(miles de hl)</t>
  </si>
  <si>
    <t xml:space="preserve"> (1) En equivalente de mosto natural.</t>
  </si>
  <si>
    <t>Rosados y</t>
  </si>
  <si>
    <t>Vinos</t>
  </si>
  <si>
    <t>Blancos(2)</t>
  </si>
  <si>
    <t>Tintos (2)</t>
  </si>
  <si>
    <t>claretes (2)</t>
  </si>
  <si>
    <t>enverados</t>
  </si>
  <si>
    <t>dulces</t>
  </si>
  <si>
    <t>generosos</t>
  </si>
  <si>
    <t>y chacolí</t>
  </si>
  <si>
    <t>naturales</t>
  </si>
  <si>
    <t>secos</t>
  </si>
  <si>
    <t>V. aromatizados</t>
  </si>
  <si>
    <t>Vinos espumosos</t>
  </si>
  <si>
    <t>Vermut</t>
  </si>
  <si>
    <t>quinados</t>
  </si>
  <si>
    <t>espumosos</t>
  </si>
  <si>
    <t>elaborados en</t>
  </si>
  <si>
    <t>gasificados</t>
  </si>
  <si>
    <t>y licorosos</t>
  </si>
  <si>
    <t>y medicinales</t>
  </si>
  <si>
    <t>de cava</t>
  </si>
  <si>
    <t>grandes envases</t>
  </si>
  <si>
    <t>Otros</t>
  </si>
  <si>
    <t>con</t>
  </si>
  <si>
    <t>tipos de</t>
  </si>
  <si>
    <t>para</t>
  </si>
  <si>
    <t>vino</t>
  </si>
  <si>
    <t>aguja</t>
  </si>
  <si>
    <t>destilación</t>
  </si>
  <si>
    <t>vinagrería</t>
  </si>
  <si>
    <t>nuevo</t>
  </si>
  <si>
    <t>Total vino nuevo</t>
  </si>
  <si>
    <t>Tintos</t>
  </si>
  <si>
    <t>Blancos</t>
  </si>
  <si>
    <t>y rosados</t>
  </si>
  <si>
    <t>Vinos de mesa</t>
  </si>
  <si>
    <t>Otros vinos</t>
  </si>
  <si>
    <t xml:space="preserve"> (1) Vino procedente de la cosecha de uva del año indicado.</t>
  </si>
  <si>
    <t xml:space="preserve"> (2) Incluye vinos de mesa y V.C.P.R.D. Con exclusión de los comprendidos en los otros grupos.</t>
  </si>
  <si>
    <t xml:space="preserve">16.27.  VIÑEDO: Serie histórica de la producción de mostos no dedicados a fermentación y uvas pasas </t>
  </si>
  <si>
    <t>Mosto no dedicado a fermentación (hectolitros)</t>
  </si>
  <si>
    <t>Uvas</t>
  </si>
  <si>
    <t>Zumo de</t>
  </si>
  <si>
    <t>Mosto</t>
  </si>
  <si>
    <t>Mosto concentrado</t>
  </si>
  <si>
    <t>uva</t>
  </si>
  <si>
    <t>conservado</t>
  </si>
  <si>
    <t>concentrado</t>
  </si>
  <si>
    <t>rectificado</t>
  </si>
  <si>
    <t>1992</t>
  </si>
  <si>
    <t>1993</t>
  </si>
  <si>
    <t>1994</t>
  </si>
  <si>
    <t>1995</t>
  </si>
  <si>
    <t>1996</t>
  </si>
  <si>
    <t>1997</t>
  </si>
  <si>
    <t>1998</t>
  </si>
  <si>
    <t>1999</t>
  </si>
  <si>
    <t>Países</t>
  </si>
  <si>
    <t>MUNDO</t>
  </si>
  <si>
    <t xml:space="preserve"> Unión Europea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</si>
  <si>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</si>
  <si>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</si>
  <si>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</si>
  <si>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</si>
  <si>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</si>
  <si>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</si>
  <si>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</si>
  <si>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</si>
  <si>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</si>
  <si>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</si>
  <si>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</si>
  <si>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</si>
  <si>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</si>
  <si>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</si>
  <si>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</si>
  <si>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</si>
  <si>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</si>
  <si>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</si>
  <si>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</si>
  <si>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</si>
  <si>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</si>
  <si>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</si>
  <si>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</si>
  <si>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</si>
  <si>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</si>
  <si>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</si>
  <si>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</si>
  <si>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</si>
  <si>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</si>
  <si>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Méjico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</si>
  <si>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</si>
  <si>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</si>
  <si>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</si>
  <si>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</si>
  <si>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 Rumanía</t>
  </si>
  <si>
    <t xml:space="preserve">   Bulgaria</t>
  </si>
  <si>
    <t xml:space="preserve">   Chipre</t>
  </si>
  <si>
    <t xml:space="preserve"> Australia</t>
  </si>
  <si>
    <t xml:space="preserve"> Islandia</t>
  </si>
  <si>
    <t xml:space="preserve"> Japón</t>
  </si>
  <si>
    <t>Superficie en plantación regular</t>
  </si>
  <si>
    <t>Arranques</t>
  </si>
  <si>
    <t>Plantaciones</t>
  </si>
  <si>
    <t>Cultivo</t>
  </si>
  <si>
    <t>en el</t>
  </si>
  <si>
    <t>nuevas</t>
  </si>
  <si>
    <t>Secano</t>
  </si>
  <si>
    <t>Regadío</t>
  </si>
  <si>
    <t>año</t>
  </si>
  <si>
    <t>en el año</t>
  </si>
  <si>
    <t xml:space="preserve">   En cultivo único</t>
  </si>
  <si>
    <t xml:space="preserve">   En cultivo asociado</t>
  </si>
  <si>
    <t xml:space="preserve">   Total</t>
  </si>
  <si>
    <t>Viñedo de uva para vinificación</t>
  </si>
  <si>
    <t>Viñedo de uva para pasificación</t>
  </si>
  <si>
    <t>-</t>
  </si>
  <si>
    <t>Viveros de viñedo</t>
  </si>
  <si>
    <t>TOTAL VIÑEDO</t>
  </si>
  <si>
    <t>Rendimiento de la superficie</t>
  </si>
  <si>
    <t>Destino de la producción (toneladas)</t>
  </si>
  <si>
    <t>Producción (hectolitros)</t>
  </si>
  <si>
    <t>Grado</t>
  </si>
  <si>
    <t>en producción (kg/ha)</t>
  </si>
  <si>
    <t>Para consumo</t>
  </si>
  <si>
    <t>Tipos de vino</t>
  </si>
  <si>
    <t xml:space="preserve">Tintos </t>
  </si>
  <si>
    <t>alcohólico</t>
  </si>
  <si>
    <t>Productos</t>
  </si>
  <si>
    <t>medio</t>
  </si>
  <si>
    <t>Mosto (hectolitros)</t>
  </si>
  <si>
    <t>Vinos V.C.P.R.D. (1)</t>
  </si>
  <si>
    <t xml:space="preserve">   Zumo de uva</t>
  </si>
  <si>
    <t xml:space="preserve">   Espumosos</t>
  </si>
  <si>
    <t xml:space="preserve">   Mosto conservado</t>
  </si>
  <si>
    <t xml:space="preserve">   De licor</t>
  </si>
  <si>
    <t xml:space="preserve">   Mosto concentrado</t>
  </si>
  <si>
    <t xml:space="preserve">   Los demás vinos V.C.P.R.D.</t>
  </si>
  <si>
    <t xml:space="preserve">   Mosto concentrado rectificado</t>
  </si>
  <si>
    <t>Uvas pasas (toneladas)</t>
  </si>
  <si>
    <t xml:space="preserve">   De licor (no V.C.P.R.D.)</t>
  </si>
  <si>
    <t xml:space="preserve">   Espumosos, de aguja y gasi-</t>
  </si>
  <si>
    <t xml:space="preserve">     ficados (no V.C.P.R.D.) </t>
  </si>
  <si>
    <t xml:space="preserve">   Aromatizados</t>
  </si>
  <si>
    <t xml:space="preserve">   Para vinagrería</t>
  </si>
  <si>
    <t xml:space="preserve">   De uvas no clasificadas</t>
  </si>
  <si>
    <t xml:space="preserve">   De uvas de varios usos</t>
  </si>
  <si>
    <t xml:space="preserve">      serán calificados como tal.</t>
  </si>
  <si>
    <t>Provincias</t>
  </si>
  <si>
    <t>Superficie total</t>
  </si>
  <si>
    <t>Superficie en producción</t>
  </si>
  <si>
    <t>Viñedo</t>
  </si>
  <si>
    <t>Viñedo de</t>
  </si>
  <si>
    <t>Viveros</t>
  </si>
  <si>
    <t>y</t>
  </si>
  <si>
    <t>uva para</t>
  </si>
  <si>
    <t>de</t>
  </si>
  <si>
    <t>Comunidades Autónomas</t>
  </si>
  <si>
    <t>de mesa</t>
  </si>
  <si>
    <t>vinificación</t>
  </si>
  <si>
    <t>pasificación</t>
  </si>
  <si>
    <t>viñedo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</si>
  <si>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</si>
  <si>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</si>
  <si>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</si>
  <si>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</si>
  <si>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</si>
  <si>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</si>
  <si>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</si>
  <si>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</si>
  <si>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</si>
  <si>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</si>
  <si>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</si>
  <si>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</si>
  <si>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</si>
  <si>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</si>
  <si>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</si>
  <si>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</si>
  <si>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</si>
  <si>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</si>
  <si>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</si>
  <si>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</si>
  <si>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</si>
  <si>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</si>
  <si>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</si>
  <si>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</si>
  <si>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</si>
  <si>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</si>
  <si>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</si>
  <si>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</si>
  <si>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</si>
  <si>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</si>
  <si>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</si>
  <si>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</si>
  <si>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</si>
  <si>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</si>
  <si>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</si>
  <si>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</si>
  <si>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</si>
  <si>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</si>
  <si>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</si>
  <si>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</si>
  <si>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</si>
  <si>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</si>
  <si>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</si>
  <si>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</si>
  <si>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</si>
  <si>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</si>
  <si>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</si>
  <si>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</si>
  <si>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</si>
  <si>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</si>
  <si>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</si>
  <si>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</si>
  <si>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</si>
  <si>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</si>
  <si>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</si>
  <si>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</si>
  <si>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</si>
  <si>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Superficie en plantación regular (hectáreas)</t>
  </si>
  <si>
    <t>Uva de mesa en cultivo único</t>
  </si>
  <si>
    <t>Uva de mesa en cultivo asociado</t>
  </si>
  <si>
    <t>Superficie total en</t>
  </si>
  <si>
    <t>Superficie en</t>
  </si>
  <si>
    <t>plantación regular</t>
  </si>
  <si>
    <t>producción</t>
  </si>
  <si>
    <t>(hectáreas)</t>
  </si>
  <si>
    <t>Cultivo único</t>
  </si>
  <si>
    <t>Cultivo asociado</t>
  </si>
  <si>
    <t>Rendimiento de la superficie en producción (kg/ha)</t>
  </si>
  <si>
    <t>Producción de uva (toneladas)</t>
  </si>
  <si>
    <t>En cultivo</t>
  </si>
  <si>
    <t>único</t>
  </si>
  <si>
    <t>asociado</t>
  </si>
  <si>
    <t>Provincias y</t>
  </si>
  <si>
    <t>Consumo</t>
  </si>
  <si>
    <t>Transformación</t>
  </si>
  <si>
    <t>Para pasas</t>
  </si>
  <si>
    <t>Para vino y mosto</t>
  </si>
  <si>
    <t xml:space="preserve">16.15.  UVA: Serie histórica del comercio exterior de los productos obtenidos de la transformación de la uva (toneladas) </t>
  </si>
  <si>
    <t>Vino</t>
  </si>
  <si>
    <t>Mosto para consumo directo (3)</t>
  </si>
  <si>
    <t>Importación</t>
  </si>
  <si>
    <t>Exportación</t>
  </si>
  <si>
    <t xml:space="preserve"> (3) En 1985, exportación de mosto de uva parcialmente fermentado, apagado sin utilización de alcohol. A partir de 1989, jugo de uva más mosto para </t>
  </si>
  <si>
    <t xml:space="preserve">      consumo. Otros mostos se incluyen en vino.</t>
  </si>
  <si>
    <t>Vino nuevo total</t>
  </si>
  <si>
    <t>Tintos y rosados</t>
  </si>
  <si>
    <t>Los demás vinos V.C.P.R.D.</t>
  </si>
  <si>
    <t>Tintos  y rosados</t>
  </si>
  <si>
    <t>de licor</t>
  </si>
  <si>
    <t>total</t>
  </si>
  <si>
    <t>Nota.- La producción aquí reseñada es la del vino que, al cosechar la uva, se prevé será clasificado como V.C.P.R.D., por lo que no coincide</t>
  </si>
  <si>
    <t>con el total de la producción del cuadro de vino V.C.P.R.D. comercializado en la campaña.</t>
  </si>
  <si>
    <t>Espumosos</t>
  </si>
  <si>
    <t>De uvas</t>
  </si>
  <si>
    <t>De licor</t>
  </si>
  <si>
    <t>de aguja y</t>
  </si>
  <si>
    <t>Aroma-</t>
  </si>
  <si>
    <t>no</t>
  </si>
  <si>
    <t>de varios</t>
  </si>
  <si>
    <t>tizados</t>
  </si>
  <si>
    <t>clasificadas</t>
  </si>
  <si>
    <t>usos</t>
  </si>
  <si>
    <t>Cobertura geográfica: ESPAÑA</t>
  </si>
  <si>
    <t>Vino total</t>
  </si>
  <si>
    <t>Vino de mesa</t>
  </si>
  <si>
    <t>Conceptos</t>
  </si>
  <si>
    <t>Blanco</t>
  </si>
  <si>
    <t>MOSTO PARA ZUMO DE UVA</t>
  </si>
  <si>
    <t>IMPORTACIONES</t>
  </si>
  <si>
    <t>De países terceros</t>
  </si>
  <si>
    <t>EXPORTACIONES</t>
  </si>
  <si>
    <t>A países terceros</t>
  </si>
  <si>
    <t xml:space="preserve">Consumo humano </t>
  </si>
  <si>
    <t>Usos industriales</t>
  </si>
  <si>
    <t>Destilación</t>
  </si>
  <si>
    <t>Vinagres</t>
  </si>
  <si>
    <t>Pérdidas</t>
  </si>
  <si>
    <r>
      <t>V.C.P.R.D.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</si>
  <si>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V.C.P.R.D.: Vinos de Calidad Producidos en Regiones Determinadas</t>
    </r>
  </si>
  <si>
    <t>Superficie inscrita</t>
  </si>
  <si>
    <t>Producción calificada</t>
  </si>
  <si>
    <t>Denominación</t>
  </si>
  <si>
    <t>a final de campaña (2)</t>
  </si>
  <si>
    <t>(hectólitros)</t>
  </si>
  <si>
    <t>denominación</t>
  </si>
  <si>
    <t xml:space="preserve">  Abona</t>
  </si>
  <si>
    <t xml:space="preserve">  Alella</t>
  </si>
  <si>
    <t xml:space="preserve">  Alicante</t>
  </si>
  <si>
    <t xml:space="preserve">  Almansa</t>
  </si>
  <si>
    <t xml:space="preserve">  Ampurdán-Costa Brava</t>
  </si>
  <si>
    <t xml:space="preserve">  Bierzo</t>
  </si>
  <si>
    <t xml:space="preserve">  Binissalem-Mallorca</t>
  </si>
  <si>
    <t xml:space="preserve">  Bullas</t>
  </si>
  <si>
    <t xml:space="preserve">  Calatayud</t>
  </si>
  <si>
    <t xml:space="preserve">  Campo de Borja</t>
  </si>
  <si>
    <t xml:space="preserve">  Cariñena</t>
  </si>
  <si>
    <t xml:space="preserve">  Cataluña</t>
  </si>
  <si>
    <t xml:space="preserve">  Cava</t>
  </si>
  <si>
    <t xml:space="preserve">  Chacolí de Bizkaia</t>
  </si>
  <si>
    <t xml:space="preserve">  Chacolí de Getaria</t>
  </si>
  <si>
    <t xml:space="preserve">  Cigales</t>
  </si>
  <si>
    <t xml:space="preserve">  Conca de Barberá</t>
  </si>
  <si>
    <t xml:space="preserve">  Condado de Huelva</t>
  </si>
  <si>
    <t xml:space="preserve">  Costers del Segre</t>
  </si>
  <si>
    <t xml:space="preserve">  El Hierro</t>
  </si>
  <si>
    <t xml:space="preserve">  Jerez y Manzanilla S.B.</t>
  </si>
  <si>
    <t xml:space="preserve">  Jumilla</t>
  </si>
  <si>
    <t xml:space="preserve">  La Mancha</t>
  </si>
  <si>
    <t xml:space="preserve">  Lanzarote</t>
  </si>
  <si>
    <t xml:space="preserve">  La Palma</t>
  </si>
  <si>
    <t xml:space="preserve">  Málaga y Sierras de Málaga</t>
  </si>
  <si>
    <t xml:space="preserve">  Méntrida</t>
  </si>
  <si>
    <t xml:space="preserve">  Mondéjar</t>
  </si>
  <si>
    <t xml:space="preserve">  Monterrei</t>
  </si>
  <si>
    <t xml:space="preserve">  Montilla-Moriles</t>
  </si>
  <si>
    <t xml:space="preserve">  Navarra</t>
  </si>
  <si>
    <t xml:space="preserve">  Penedés</t>
  </si>
  <si>
    <t xml:space="preserve">  Pla de Bages</t>
  </si>
  <si>
    <t xml:space="preserve">  Pla i Llevant</t>
  </si>
  <si>
    <t xml:space="preserve">  Priorato</t>
  </si>
  <si>
    <t xml:space="preserve">  Rías Baixas</t>
  </si>
  <si>
    <t xml:space="preserve">  Ribeira Sacra</t>
  </si>
  <si>
    <t xml:space="preserve">  Ribeiro</t>
  </si>
  <si>
    <t xml:space="preserve">  Ribera del Duero</t>
  </si>
  <si>
    <t xml:space="preserve">  Ribera del Guadiana</t>
  </si>
  <si>
    <t xml:space="preserve">  Rioja</t>
  </si>
  <si>
    <t xml:space="preserve">  Rueda</t>
  </si>
  <si>
    <t xml:space="preserve">  Somontano</t>
  </si>
  <si>
    <t xml:space="preserve">  Tacoronte-Acentejo</t>
  </si>
  <si>
    <t xml:space="preserve">  Tarragona</t>
  </si>
  <si>
    <t xml:space="preserve">  Terra Alta</t>
  </si>
  <si>
    <t xml:space="preserve">  Toro</t>
  </si>
  <si>
    <t xml:space="preserve">  Utiel-Requena</t>
  </si>
  <si>
    <t xml:space="preserve">  Valdeorras</t>
  </si>
  <si>
    <t xml:space="preserve">  Valdepeñas</t>
  </si>
  <si>
    <t xml:space="preserve">  Valencia</t>
  </si>
  <si>
    <t xml:space="preserve">  Valle de Güimar</t>
  </si>
  <si>
    <t xml:space="preserve">  Valle de la Orotava</t>
  </si>
  <si>
    <t xml:space="preserve">  Vinos de Madrid</t>
  </si>
  <si>
    <t xml:space="preserve">  Ycoden-Daute-Isora</t>
  </si>
  <si>
    <t xml:space="preserve">  Yecla</t>
  </si>
  <si>
    <t xml:space="preserve">    TOTAL</t>
  </si>
  <si>
    <t xml:space="preserve"> (1) Vinos de calidad producidos en regiones determinadas, que engloba todas las Denominaciones de Origen de vinos de España y</t>
  </si>
  <si>
    <t xml:space="preserve">Producción </t>
  </si>
  <si>
    <t>Mundo y principales países</t>
  </si>
  <si>
    <t>de vino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</si>
  <si>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</si>
  <si>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</si>
  <si>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</si>
  <si>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</si>
  <si>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</si>
  <si>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</si>
  <si>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</si>
  <si>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</si>
  <si>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</si>
  <si>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</si>
  <si>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</si>
  <si>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</si>
  <si>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</si>
  <si>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</si>
  <si>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</si>
  <si>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</si>
  <si>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</si>
  <si>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</si>
  <si>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</si>
  <si>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</si>
  <si>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</si>
  <si>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</si>
  <si>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</si>
  <si>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 Superficie</t>
  </si>
  <si>
    <t>miles de ha</t>
  </si>
  <si>
    <t>miles de t</t>
  </si>
  <si>
    <t xml:space="preserve">   Importaciones</t>
  </si>
  <si>
    <t xml:space="preserve">   Exportaciones </t>
  </si>
  <si>
    <t>PRODUCCION DE VINO Y MOSTO</t>
  </si>
  <si>
    <t>PRODUCCION UTILIZABLE</t>
  </si>
  <si>
    <t>UTILIZACION INTERIOR TOTAL</t>
  </si>
  <si>
    <t>VARIACION DE EXISTENCIAS</t>
  </si>
  <si>
    <t>16.17.  UVA: Comercio exterior de España, según países (toneladas)</t>
  </si>
  <si>
    <t>16.19.  VINO NUEVO: Serie histórica de la producción según tipos (miles de hl) (1)</t>
  </si>
  <si>
    <t>16.23.  BALANCE DEL VINO (miles de hectólitros)</t>
  </si>
  <si>
    <t>16.25.  VINO Y MOSTO: Comercio exterior de España, según países (toneladas)</t>
  </si>
  <si>
    <t>PAISES DE EUROPA</t>
  </si>
  <si>
    <t>OTROS PAISES DEL MUNDO</t>
  </si>
  <si>
    <t xml:space="preserve"> 16.26.  VINO, VERMUT Y SIMILARES: Producción de vino y comercio exterior de vino, vermut y similares (miles de toneladas) </t>
  </si>
  <si>
    <t xml:space="preserve"> 16.18.  UVA: Datos de superficie, producción y comercio exterior de diferentes países del mundo, 2002</t>
  </si>
  <si>
    <t xml:space="preserve">  Argentina</t>
  </si>
  <si>
    <t xml:space="preserve">  Méjico</t>
  </si>
  <si>
    <t>16.1. VIÑEDO: Resumen nacional de superficie, 2002 (hectáreas)</t>
  </si>
  <si>
    <t>16.2. VIÑEDO: Resumen nacional del rendimiento y producción, 2002</t>
  </si>
  <si>
    <t xml:space="preserve"> Se incluyen los vinos producidos en zonas V.C.P.R.D. que se prevé</t>
  </si>
  <si>
    <r>
      <t>(1)</t>
    </r>
    <r>
      <rPr>
        <sz val="10"/>
        <rFont val="Arial"/>
        <family val="2"/>
      </rPr>
      <t xml:space="preserve"> V.C.P.R.D.: Vinos de Calidad Producidos en Regiones Determinadas. </t>
    </r>
  </si>
  <si>
    <t>16.3. VIÑEDO: Producción de vino nuevo, campaña 2002-03</t>
  </si>
  <si>
    <t>16.4. VIÑEDO: Otros productos de la uva, campaña 2002-03</t>
  </si>
  <si>
    <t>16.7. VIÑEDO DEDICADO A UVA DE MESA: Análisis provincial de superficie, rendimiento y producción, 2002</t>
  </si>
  <si>
    <t>16.9. VIÑEDO DEDICADO A UVA DE VINIFICACION: Análisis provincial de superficie, 2002</t>
  </si>
  <si>
    <t>16.10. VIÑEDO DEDICADO A UVA DE VINIFICACION: Análisis provincial de rendimiento y producción, 2002</t>
  </si>
  <si>
    <t>16.11. VIÑEDO DEDICADO A UVA PARA PASIFICACION: Análisis provincial de superficie, rendimiento y producción, 2002</t>
  </si>
  <si>
    <t>2003 (P)</t>
  </si>
  <si>
    <t>Vinos V.C.P.R.D.(*)</t>
  </si>
  <si>
    <t>Campaña 2001/02; 1.9-31.8</t>
  </si>
  <si>
    <t xml:space="preserve">  Equivalente en mosto natural</t>
  </si>
  <si>
    <t>16.5. VIÑEDO: Análisis provincial de superficie total, por clases, 2002 (hectáreas)</t>
  </si>
  <si>
    <t xml:space="preserve"> PAÍS VASCO</t>
  </si>
  <si>
    <t xml:space="preserve"> ARAGÓN</t>
  </si>
  <si>
    <t xml:space="preserve"> CASTILLA Y LEÓN</t>
  </si>
  <si>
    <t xml:space="preserve"> ANDALUCÍA</t>
  </si>
  <si>
    <t>Teruel</t>
  </si>
  <si>
    <t>Zaragoza</t>
  </si>
  <si>
    <t>Barcelona</t>
  </si>
  <si>
    <t>Girona</t>
  </si>
  <si>
    <t>Lleida</t>
  </si>
  <si>
    <t>Tarragona</t>
  </si>
  <si>
    <t>Avila</t>
  </si>
  <si>
    <t>León</t>
  </si>
  <si>
    <t>Salamanca</t>
  </si>
  <si>
    <t>Zamora</t>
  </si>
  <si>
    <t>Albacete</t>
  </si>
  <si>
    <t>Cuenca</t>
  </si>
  <si>
    <t>Guadalajara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</si>
  <si>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</si>
  <si>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</si>
  <si>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</si>
  <si>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</si>
  <si>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</si>
  <si>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</si>
  <si>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</si>
  <si>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</si>
  <si>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</si>
  <si>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</si>
  <si>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</si>
  <si>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</si>
  <si>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</si>
  <si>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</si>
  <si>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</si>
  <si>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</si>
  <si>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16.8. VIÑEDO DEDICADO A UVA DE MESA: Análisis provincial de superficie y producción por forma de cultivo, 2002</t>
  </si>
  <si>
    <t>16.12. VIVEROS DE VIÑEDO: Análisis provincial de la superficie, 2002 (hectáreas)</t>
  </si>
  <si>
    <t>16.16. UVA: Análisis provincial del destino de la producción, 2002 (toneladas)</t>
  </si>
  <si>
    <t>16.20. VINO NUEVO: Análisis provincial de la producción, 2002 (hectolitros)</t>
  </si>
  <si>
    <t>16.21. VINO NUEVO: Análisis provincial de la producción de vinos V.C.P.R.D., 2002 (hectolitros)</t>
  </si>
  <si>
    <t>16.22. VINO NUEVO: Análisis provincial de la producción de otros vinos, 2002 (hectolitros)</t>
  </si>
  <si>
    <t>16.24. VINOS V.C.P.R.D.(1): Superficie y producción, por zonas, en la campaña 2002/2003</t>
  </si>
  <si>
    <t>a final de campaña (3)</t>
  </si>
  <si>
    <t>donde se presenta esta</t>
  </si>
  <si>
    <t>Canarias</t>
  </si>
  <si>
    <t>Cataluña</t>
  </si>
  <si>
    <t>C. Valenciana</t>
  </si>
  <si>
    <t>s.d.</t>
  </si>
  <si>
    <t>Castila-La Mancha</t>
  </si>
  <si>
    <t xml:space="preserve">  Arabako Txakolina</t>
  </si>
  <si>
    <t>País vasco</t>
  </si>
  <si>
    <t>Castilla y León</t>
  </si>
  <si>
    <t>Baleares</t>
  </si>
  <si>
    <t>R. de Murcia</t>
  </si>
  <si>
    <t>Aragón</t>
  </si>
  <si>
    <t>Aragón, Cataluña, Extremadura, Navarra, País Vasco, La Rioja y C. Valenciana</t>
  </si>
  <si>
    <t>Andalucía</t>
  </si>
  <si>
    <t>Castilla-La Mancha y R. de Murcia</t>
  </si>
  <si>
    <t>Galicia</t>
  </si>
  <si>
    <t xml:space="preserve">  Montsant</t>
  </si>
  <si>
    <t>Navarra</t>
  </si>
  <si>
    <t>Extremadura</t>
  </si>
  <si>
    <t>Navarra, La Rioja y País Vasco</t>
  </si>
  <si>
    <t>Madrid</t>
  </si>
  <si>
    <t xml:space="preserve">       la Denominación "Cava".</t>
  </si>
  <si>
    <t xml:space="preserve"> (2) En el total de superficie no se han incluido los datos de las denominaciones Cataluña y Cava, para evitar duplicidades.</t>
  </si>
  <si>
    <t xml:space="preserve"> (3) Producción calificada en la campaña 2002/2003 como vinos V.C.P.R.D., que puede no coincidir con la producida en la cosecha</t>
  </si>
  <si>
    <t xml:space="preserve">       de uva de 2002 en la superficie inscrita en V.C.P.R.D.</t>
  </si>
  <si>
    <t>16.28. VIÑEDO: Análisis provincial de la producción de mostos no dedicados a fermentación y uvas pasas, 2002</t>
  </si>
  <si>
    <t>Mosto no dedicado a fermentación (hectólitros)</t>
  </si>
  <si>
    <t>Zumo de uva</t>
  </si>
  <si>
    <t>Mosto conservado</t>
  </si>
  <si>
    <t>Mosto concentrado rectificado</t>
  </si>
  <si>
    <t>Equivalente total en zumo de uva</t>
  </si>
  <si>
    <t>Ciudad Real</t>
  </si>
  <si>
    <t>Toledo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</si>
</sst>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178" fontId="0" fillId="2" borderId="4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left"/>
    </xf>
    <xf numFmtId="178" fontId="0" fillId="2" borderId="10" xfId="0" applyNumberFormat="1" applyFont="1" applyFill="1" applyBorder="1" applyAlignment="1">
      <alignment horizontal="right"/>
    </xf>
    <xf numFmtId="178" fontId="0" fillId="2" borderId="11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179" fontId="0" fillId="2" borderId="7" xfId="0" applyNumberFormat="1" applyFont="1" applyFill="1" applyBorder="1" applyAlignment="1">
      <alignment horizontal="right"/>
    </xf>
    <xf numFmtId="179" fontId="0" fillId="2" borderId="7" xfId="0" applyNumberFormat="1" applyFont="1" applyFill="1" applyBorder="1" applyAlignment="1" applyProtection="1">
      <alignment horizontal="right"/>
      <protection/>
    </xf>
    <xf numFmtId="0" fontId="0" fillId="2" borderId="1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79" fontId="0" fillId="2" borderId="4" xfId="0" applyNumberFormat="1" applyFont="1" applyFill="1" applyBorder="1" applyAlignment="1">
      <alignment horizontal="right"/>
    </xf>
    <xf numFmtId="179" fontId="0" fillId="2" borderId="8" xfId="0" applyNumberFormat="1" applyFont="1" applyFill="1" applyBorder="1" applyAlignment="1">
      <alignment horizontal="right"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1" xfId="0" applyNumberFormat="1" applyFont="1" applyFill="1" applyBorder="1" applyAlignment="1" applyProtection="1">
      <alignment horizontal="right"/>
      <protection/>
    </xf>
    <xf numFmtId="179" fontId="0" fillId="2" borderId="1" xfId="0" applyNumberFormat="1" applyFont="1" applyFill="1" applyBorder="1" applyAlignment="1">
      <alignment horizontal="right"/>
    </xf>
    <xf numFmtId="179" fontId="0" fillId="2" borderId="11" xfId="0" applyNumberFormat="1" applyFont="1" applyFill="1" applyBorder="1" applyAlignment="1">
      <alignment horizontal="right"/>
    </xf>
    <xf numFmtId="179" fontId="0" fillId="2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2" borderId="15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16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178" fontId="0" fillId="2" borderId="7" xfId="0" applyNumberFormat="1" applyFont="1" applyFill="1" applyBorder="1" applyAlignment="1" applyProtection="1">
      <alignment/>
      <protection/>
    </xf>
    <xf numFmtId="39" fontId="0" fillId="2" borderId="7" xfId="0" applyNumberFormat="1" applyFont="1" applyFill="1" applyBorder="1" applyAlignment="1" applyProtection="1">
      <alignment/>
      <protection/>
    </xf>
    <xf numFmtId="37" fontId="0" fillId="2" borderId="7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 applyProtection="1">
      <alignment/>
      <protection/>
    </xf>
    <xf numFmtId="39" fontId="0" fillId="2" borderId="4" xfId="0" applyNumberFormat="1" applyFont="1" applyFill="1" applyBorder="1" applyAlignment="1" applyProtection="1">
      <alignment/>
      <protection/>
    </xf>
    <xf numFmtId="37" fontId="0" fillId="2" borderId="4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>
      <alignment/>
    </xf>
    <xf numFmtId="39" fontId="0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10" xfId="0" applyNumberFormat="1" applyFont="1" applyFill="1" applyBorder="1" applyAlignment="1">
      <alignment/>
    </xf>
    <xf numFmtId="39" fontId="0" fillId="2" borderId="10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horizontal="centerContinuous"/>
    </xf>
    <xf numFmtId="37" fontId="0" fillId="2" borderId="2" xfId="0" applyNumberFormat="1" applyFont="1" applyFill="1" applyBorder="1" applyAlignment="1">
      <alignment horizontal="centerContinuous"/>
    </xf>
    <xf numFmtId="37" fontId="0" fillId="2" borderId="4" xfId="0" applyNumberFormat="1" applyFont="1" applyFill="1" applyBorder="1" applyAlignment="1">
      <alignment horizontal="center"/>
    </xf>
    <xf numFmtId="37" fontId="0" fillId="2" borderId="3" xfId="0" applyNumberFormat="1" applyFont="1" applyFill="1" applyBorder="1" applyAlignment="1">
      <alignment horizontal="center"/>
    </xf>
    <xf numFmtId="37" fontId="0" fillId="2" borderId="4" xfId="0" applyNumberFormat="1" applyFont="1" applyFill="1" applyBorder="1" applyAlignment="1" quotePrefix="1">
      <alignment horizontal="center"/>
    </xf>
    <xf numFmtId="179" fontId="0" fillId="2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78" fontId="0" fillId="2" borderId="7" xfId="0" applyNumberFormat="1" applyFont="1" applyFill="1" applyBorder="1" applyAlignment="1">
      <alignment/>
    </xf>
    <xf numFmtId="178" fontId="0" fillId="2" borderId="7" xfId="0" applyNumberFormat="1" applyFont="1" applyFill="1" applyBorder="1" applyAlignment="1" applyProtection="1">
      <alignment/>
      <protection/>
    </xf>
    <xf numFmtId="178" fontId="0" fillId="2" borderId="11" xfId="0" applyNumberFormat="1" applyFont="1" applyFill="1" applyBorder="1" applyAlignment="1">
      <alignment/>
    </xf>
    <xf numFmtId="178" fontId="0" fillId="2" borderId="11" xfId="0" applyNumberFormat="1" applyFont="1" applyFill="1" applyBorder="1" applyAlignment="1" applyProtection="1">
      <alignment/>
      <protection/>
    </xf>
    <xf numFmtId="178" fontId="0" fillId="2" borderId="0" xfId="0" applyNumberFormat="1" applyFont="1" applyFill="1" applyBorder="1" applyAlignment="1">
      <alignment/>
    </xf>
    <xf numFmtId="178" fontId="0" fillId="2" borderId="0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2" borderId="4" xfId="0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178" fontId="0" fillId="2" borderId="10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 applyProtection="1" quotePrefix="1">
      <alignment/>
      <protection/>
    </xf>
    <xf numFmtId="0" fontId="7" fillId="0" borderId="2" xfId="0" applyFont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13" xfId="0" applyFont="1" applyFill="1" applyBorder="1" applyAlignment="1" quotePrefix="1">
      <alignment horizontal="left"/>
    </xf>
    <xf numFmtId="37" fontId="0" fillId="2" borderId="7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8" xfId="0" applyFont="1" applyFill="1" applyBorder="1" applyAlignment="1" quotePrefix="1">
      <alignment horizontal="left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 applyProtection="1">
      <alignment/>
      <protection/>
    </xf>
    <xf numFmtId="3" fontId="6" fillId="0" borderId="6" xfId="0" applyNumberFormat="1" applyFont="1" applyFill="1" applyBorder="1" applyAlignment="1" applyProtection="1">
      <alignment horizontal="right"/>
      <protection/>
    </xf>
    <xf numFmtId="3" fontId="6" fillId="0" borderId="7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6" fillId="0" borderId="8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 horizontal="right"/>
      <protection/>
    </xf>
    <xf numFmtId="3" fontId="6" fillId="0" borderId="4" xfId="0" applyNumberFormat="1" applyFont="1" applyFill="1" applyBorder="1" applyAlignment="1" applyProtection="1">
      <alignment horizontal="right"/>
      <protection/>
    </xf>
    <xf numFmtId="0" fontId="0" fillId="2" borderId="16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6" fillId="2" borderId="8" xfId="0" applyFont="1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176" fontId="0" fillId="2" borderId="4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0" fontId="0" fillId="2" borderId="11" xfId="0" applyFill="1" applyBorder="1" applyAlignment="1">
      <alignment horizontal="center"/>
    </xf>
    <xf numFmtId="180" fontId="0" fillId="2" borderId="4" xfId="0" applyNumberForma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180" fontId="6" fillId="2" borderId="4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1" xfId="0" applyFill="1" applyBorder="1" applyAlignment="1">
      <alignment horizontal="center" vertical="center"/>
    </xf>
    <xf numFmtId="180" fontId="6" fillId="2" borderId="11" xfId="0" applyNumberFormat="1" applyFont="1" applyFill="1" applyBorder="1" applyAlignment="1">
      <alignment/>
    </xf>
    <xf numFmtId="176" fontId="0" fillId="2" borderId="0" xfId="0" applyNumberFormat="1" applyFill="1" applyAlignment="1">
      <alignment/>
    </xf>
    <xf numFmtId="177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177" fontId="0" fillId="2" borderId="4" xfId="0" applyNumberForma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10" fillId="2" borderId="8" xfId="0" applyFont="1" applyFill="1" applyBorder="1" applyAlignment="1">
      <alignment horizontal="left"/>
    </xf>
    <xf numFmtId="3" fontId="6" fillId="2" borderId="0" xfId="0" applyNumberFormat="1" applyFont="1" applyFill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9" fillId="2" borderId="8" xfId="0" applyFont="1" applyFill="1" applyBorder="1" applyAlignment="1" quotePrefix="1">
      <alignment horizontal="left"/>
    </xf>
    <xf numFmtId="0" fontId="10" fillId="2" borderId="8" xfId="0" applyFont="1" applyFill="1" applyBorder="1" applyAlignment="1" quotePrefix="1">
      <alignment horizontal="left"/>
    </xf>
    <xf numFmtId="0" fontId="0" fillId="2" borderId="4" xfId="0" applyFill="1" applyBorder="1" applyAlignment="1">
      <alignment/>
    </xf>
    <xf numFmtId="3" fontId="0" fillId="2" borderId="1" xfId="0" applyNumberFormat="1" applyFont="1" applyFill="1" applyBorder="1" applyAlignment="1" applyProtection="1">
      <alignment horizontal="right"/>
      <protection/>
    </xf>
    <xf numFmtId="0" fontId="0" fillId="2" borderId="2" xfId="0" applyFill="1" applyBorder="1" applyAlignment="1">
      <alignment horizontal="centerContinuous"/>
    </xf>
    <xf numFmtId="0" fontId="0" fillId="2" borderId="9" xfId="0" applyFill="1" applyBorder="1" applyAlignment="1">
      <alignment horizontal="center"/>
    </xf>
    <xf numFmtId="176" fontId="0" fillId="2" borderId="0" xfId="0" applyNumberFormat="1" applyFill="1" applyAlignment="1" applyProtection="1">
      <alignment/>
      <protection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 quotePrefix="1">
      <alignment horizontal="center"/>
    </xf>
    <xf numFmtId="0" fontId="0" fillId="2" borderId="0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/>
    </xf>
    <xf numFmtId="3" fontId="11" fillId="2" borderId="4" xfId="0" applyNumberFormat="1" applyFont="1" applyFill="1" applyBorder="1" applyAlignment="1" quotePrefix="1">
      <alignment/>
    </xf>
    <xf numFmtId="3" fontId="12" fillId="2" borderId="4" xfId="0" applyNumberFormat="1" applyFont="1" applyFill="1" applyBorder="1" applyAlignment="1" quotePrefix="1">
      <alignment/>
    </xf>
    <xf numFmtId="3" fontId="6" fillId="2" borderId="4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3" fontId="6" fillId="2" borderId="4" xfId="0" applyNumberFormat="1" applyFont="1" applyFill="1" applyBorder="1" applyAlignment="1" quotePrefix="1">
      <alignment/>
    </xf>
    <xf numFmtId="0" fontId="6" fillId="2" borderId="0" xfId="0" applyFont="1" applyFill="1" applyAlignment="1">
      <alignment/>
    </xf>
    <xf numFmtId="0" fontId="0" fillId="2" borderId="0" xfId="0" applyFill="1" applyBorder="1" applyAlignment="1">
      <alignment horizontal="centerContinuous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 applyAlignment="1" quotePrefix="1">
      <alignment horizontal="left"/>
    </xf>
    <xf numFmtId="0" fontId="10" fillId="2" borderId="0" xfId="0" applyFont="1" applyFill="1" applyBorder="1" applyAlignment="1" quotePrefix="1">
      <alignment horizontal="left"/>
    </xf>
    <xf numFmtId="179" fontId="0" fillId="0" borderId="0" xfId="0" applyNumberFormat="1" applyFont="1" applyAlignment="1">
      <alignment/>
    </xf>
    <xf numFmtId="179" fontId="0" fillId="2" borderId="0" xfId="0" applyNumberFormat="1" applyFont="1" applyFill="1" applyBorder="1" applyAlignment="1">
      <alignment horizontal="right"/>
    </xf>
    <xf numFmtId="0" fontId="0" fillId="2" borderId="16" xfId="0" applyFill="1" applyBorder="1" applyAlignment="1">
      <alignment horizontal="centerContinuous"/>
    </xf>
    <xf numFmtId="0" fontId="0" fillId="2" borderId="3" xfId="0" applyFill="1" applyBorder="1" applyAlignment="1" quotePrefix="1">
      <alignment horizontal="left"/>
    </xf>
    <xf numFmtId="0" fontId="0" fillId="2" borderId="0" xfId="0" applyFont="1" applyFill="1" applyBorder="1" applyAlignment="1" quotePrefix="1">
      <alignment horizontal="center"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7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0" fillId="2" borderId="4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2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2" borderId="4" xfId="0" applyNumberFormat="1" applyFill="1" applyBorder="1" applyAlignment="1" quotePrefix="1">
      <alignment horizontal="right"/>
    </xf>
    <xf numFmtId="3" fontId="6" fillId="2" borderId="4" xfId="0" applyNumberFormat="1" applyFont="1" applyFill="1" applyBorder="1" applyAlignment="1" quotePrefix="1">
      <alignment horizontal="right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3" fontId="11" fillId="2" borderId="1" xfId="0" applyNumberFormat="1" applyFont="1" applyFill="1" applyBorder="1" applyAlignment="1" quotePrefix="1">
      <alignment/>
    </xf>
    <xf numFmtId="3" fontId="11" fillId="2" borderId="1" xfId="0" applyNumberFormat="1" applyFont="1" applyFill="1" applyBorder="1" applyAlignment="1">
      <alignment/>
    </xf>
    <xf numFmtId="3" fontId="6" fillId="2" borderId="4" xfId="0" applyNumberFormat="1" applyFont="1" applyFill="1" applyBorder="1" applyAlignment="1" quotePrefix="1">
      <alignment/>
    </xf>
    <xf numFmtId="3" fontId="12" fillId="2" borderId="1" xfId="0" applyNumberFormat="1" applyFont="1" applyFill="1" applyBorder="1" applyAlignment="1" quotePrefix="1">
      <alignment/>
    </xf>
    <xf numFmtId="3" fontId="0" fillId="2" borderId="4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5" xfId="0" applyFont="1" applyBorder="1" applyAlignment="1">
      <alignment/>
    </xf>
    <xf numFmtId="183" fontId="6" fillId="0" borderId="5" xfId="0" applyNumberFormat="1" applyFont="1" applyBorder="1" applyAlignment="1">
      <alignment horizontal="right"/>
    </xf>
    <xf numFmtId="183" fontId="6" fillId="0" borderId="13" xfId="0" applyNumberFormat="1" applyFont="1" applyBorder="1" applyAlignment="1">
      <alignment horizontal="right"/>
    </xf>
    <xf numFmtId="183" fontId="6" fillId="0" borderId="6" xfId="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183" fontId="0" fillId="0" borderId="8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6" fillId="0" borderId="8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83" fontId="6" fillId="0" borderId="1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 indent="1"/>
    </xf>
    <xf numFmtId="0" fontId="0" fillId="0" borderId="8" xfId="0" applyFont="1" applyBorder="1" applyAlignment="1">
      <alignment horizontal="left" indent="2"/>
    </xf>
    <xf numFmtId="0" fontId="6" fillId="0" borderId="9" xfId="0" applyFont="1" applyBorder="1" applyAlignment="1">
      <alignment horizontal="left"/>
    </xf>
    <xf numFmtId="183" fontId="6" fillId="0" borderId="10" xfId="0" applyNumberFormat="1" applyFont="1" applyBorder="1" applyAlignment="1">
      <alignment horizontal="right"/>
    </xf>
    <xf numFmtId="183" fontId="6" fillId="0" borderId="14" xfId="0" applyNumberFormat="1" applyFont="1" applyBorder="1" applyAlignment="1">
      <alignment horizontal="right"/>
    </xf>
    <xf numFmtId="0" fontId="13" fillId="2" borderId="0" xfId="0" applyFont="1" applyFill="1" applyBorder="1" applyAlignment="1">
      <alignment/>
    </xf>
    <xf numFmtId="177" fontId="0" fillId="2" borderId="0" xfId="0" applyNumberFormat="1" applyFont="1" applyFill="1" applyBorder="1" applyAlignment="1">
      <alignment horizontal="right"/>
    </xf>
    <xf numFmtId="177" fontId="6" fillId="2" borderId="0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 applyProtection="1" quotePrefix="1">
      <alignment/>
      <protection/>
    </xf>
    <xf numFmtId="3" fontId="0" fillId="2" borderId="1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176" fontId="4" fillId="0" borderId="0" xfId="20" applyFont="1">
      <alignment/>
      <protection/>
    </xf>
    <xf numFmtId="176" fontId="0" fillId="0" borderId="0" xfId="20" applyFont="1">
      <alignment/>
      <protection/>
    </xf>
    <xf numFmtId="176" fontId="7" fillId="0" borderId="0" xfId="20" applyFont="1">
      <alignment/>
      <protection/>
    </xf>
    <xf numFmtId="176" fontId="0" fillId="0" borderId="17" xfId="20" applyFont="1" applyBorder="1">
      <alignment/>
      <protection/>
    </xf>
    <xf numFmtId="176" fontId="0" fillId="0" borderId="15" xfId="20" applyFont="1" applyBorder="1" applyAlignment="1">
      <alignment horizontal="center"/>
      <protection/>
    </xf>
    <xf numFmtId="176" fontId="0" fillId="0" borderId="0" xfId="20" applyFont="1" applyBorder="1">
      <alignment/>
      <protection/>
    </xf>
    <xf numFmtId="176" fontId="0" fillId="0" borderId="8" xfId="20" applyFont="1" applyBorder="1" applyAlignment="1">
      <alignment horizontal="center"/>
      <protection/>
    </xf>
    <xf numFmtId="176" fontId="0" fillId="0" borderId="1" xfId="20" applyFont="1" applyBorder="1" applyAlignment="1">
      <alignment horizontal="center"/>
      <protection/>
    </xf>
    <xf numFmtId="176" fontId="6" fillId="0" borderId="5" xfId="20" applyFont="1" applyBorder="1">
      <alignment/>
      <protection/>
    </xf>
    <xf numFmtId="176" fontId="6" fillId="0" borderId="6" xfId="20" applyFont="1" applyBorder="1" applyAlignment="1">
      <alignment horizontal="right"/>
      <protection/>
    </xf>
    <xf numFmtId="176" fontId="6" fillId="0" borderId="7" xfId="20" applyFont="1" applyBorder="1" applyAlignment="1">
      <alignment horizontal="right"/>
      <protection/>
    </xf>
    <xf numFmtId="176" fontId="0" fillId="0" borderId="8" xfId="20" applyFont="1" applyBorder="1">
      <alignment/>
      <protection/>
    </xf>
    <xf numFmtId="176" fontId="0" fillId="0" borderId="1" xfId="20" applyFont="1" applyBorder="1" applyAlignment="1">
      <alignment horizontal="right"/>
      <protection/>
    </xf>
    <xf numFmtId="176" fontId="0" fillId="0" borderId="4" xfId="20" applyFont="1" applyBorder="1" applyAlignment="1">
      <alignment horizontal="right"/>
      <protection/>
    </xf>
    <xf numFmtId="176" fontId="0" fillId="0" borderId="9" xfId="20" applyFont="1" applyBorder="1">
      <alignment/>
      <protection/>
    </xf>
    <xf numFmtId="176" fontId="4" fillId="0" borderId="0" xfId="20" applyNumberFormat="1" applyFont="1" applyFill="1" applyProtection="1">
      <alignment/>
      <protection/>
    </xf>
    <xf numFmtId="176" fontId="4" fillId="0" borderId="0" xfId="20" applyFont="1" applyFill="1">
      <alignment/>
      <protection/>
    </xf>
    <xf numFmtId="176" fontId="0" fillId="0" borderId="0" xfId="20" applyFont="1" applyFill="1">
      <alignment/>
      <protection/>
    </xf>
    <xf numFmtId="176" fontId="0" fillId="0" borderId="0" xfId="20" applyNumberFormat="1" applyFont="1" applyFill="1" applyProtection="1">
      <alignment/>
      <protection/>
    </xf>
    <xf numFmtId="176" fontId="7" fillId="0" borderId="0" xfId="20" applyNumberFormat="1" applyFont="1" applyFill="1" applyProtection="1">
      <alignment/>
      <protection/>
    </xf>
    <xf numFmtId="176" fontId="7" fillId="0" borderId="0" xfId="20" applyFont="1" applyFill="1">
      <alignment/>
      <protection/>
    </xf>
    <xf numFmtId="176" fontId="0" fillId="0" borderId="15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76" fontId="0" fillId="0" borderId="8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4" xfId="20" applyNumberFormat="1" applyFont="1" applyFill="1" applyBorder="1" applyAlignment="1">
      <alignment horizontal="center"/>
      <protection/>
    </xf>
    <xf numFmtId="176" fontId="6" fillId="0" borderId="5" xfId="20" applyFont="1" applyFill="1" applyBorder="1">
      <alignment/>
      <protection/>
    </xf>
    <xf numFmtId="176" fontId="6" fillId="0" borderId="6" xfId="20" applyFont="1" applyFill="1" applyBorder="1" applyAlignment="1">
      <alignment horizontal="right"/>
      <protection/>
    </xf>
    <xf numFmtId="176" fontId="6" fillId="0" borderId="7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4" xfId="20" applyFont="1" applyFill="1" applyBorder="1" applyAlignment="1">
      <alignment horizontal="right"/>
      <protection/>
    </xf>
    <xf numFmtId="176" fontId="0" fillId="0" borderId="9" xfId="20" applyFont="1" applyFill="1" applyBorder="1">
      <alignment/>
      <protection/>
    </xf>
    <xf numFmtId="176" fontId="0" fillId="0" borderId="11" xfId="20" applyFont="1" applyFill="1" applyBorder="1" applyAlignment="1">
      <alignment horizontal="right"/>
      <protection/>
    </xf>
    <xf numFmtId="176" fontId="0" fillId="0" borderId="0" xfId="20" applyFont="1" applyFill="1" applyBorder="1">
      <alignment/>
      <protection/>
    </xf>
    <xf numFmtId="176" fontId="0" fillId="0" borderId="1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0" fillId="0" borderId="3" xfId="20" applyFont="1" applyFill="1" applyBorder="1" applyAlignment="1">
      <alignment horizontal="center"/>
      <protection/>
    </xf>
    <xf numFmtId="176" fontId="0" fillId="0" borderId="10" xfId="20" applyFont="1" applyFill="1" applyBorder="1">
      <alignment/>
      <protection/>
    </xf>
    <xf numFmtId="176" fontId="7" fillId="0" borderId="2" xfId="20" applyFont="1" applyFill="1" applyBorder="1">
      <alignment/>
      <protection/>
    </xf>
    <xf numFmtId="176" fontId="0" fillId="0" borderId="0" xfId="20" applyNumberFormat="1" applyFont="1" applyFill="1" applyBorder="1" applyProtection="1">
      <alignment/>
      <protection/>
    </xf>
    <xf numFmtId="176" fontId="7" fillId="0" borderId="0" xfId="20" applyFont="1" applyFill="1" applyBorder="1">
      <alignment/>
      <protection/>
    </xf>
    <xf numFmtId="176" fontId="0" fillId="0" borderId="17" xfId="20" applyFont="1" applyFill="1" applyBorder="1" applyAlignment="1">
      <alignment horizontal="center" vertical="center"/>
      <protection/>
    </xf>
    <xf numFmtId="176" fontId="0" fillId="0" borderId="8" xfId="20" applyFont="1" applyFill="1" applyBorder="1" applyAlignment="1">
      <alignment horizontal="center" vertical="center"/>
      <protection/>
    </xf>
    <xf numFmtId="0" fontId="0" fillId="0" borderId="1" xfId="20" applyNumberFormat="1" applyFont="1" applyFill="1" applyBorder="1" applyAlignment="1">
      <alignment horizontal="center"/>
      <protection/>
    </xf>
    <xf numFmtId="0" fontId="0" fillId="0" borderId="4" xfId="20" applyNumberFormat="1" applyFont="1" applyFill="1" applyBorder="1" applyAlignment="1">
      <alignment horizontal="center"/>
      <protection/>
    </xf>
    <xf numFmtId="176" fontId="0" fillId="0" borderId="3" xfId="20" applyFont="1" applyBorder="1" applyAlignment="1">
      <alignment horizontal="center"/>
      <protection/>
    </xf>
    <xf numFmtId="176" fontId="0" fillId="0" borderId="11" xfId="20" applyFont="1" applyBorder="1">
      <alignment/>
      <protection/>
    </xf>
    <xf numFmtId="176" fontId="0" fillId="0" borderId="1" xfId="20" applyFont="1" applyBorder="1">
      <alignment/>
      <protection/>
    </xf>
    <xf numFmtId="176" fontId="0" fillId="0" borderId="4" xfId="20" applyFont="1" applyBorder="1">
      <alignment/>
      <protection/>
    </xf>
    <xf numFmtId="176" fontId="0" fillId="0" borderId="10" xfId="20" applyFont="1" applyBorder="1">
      <alignment/>
      <protection/>
    </xf>
    <xf numFmtId="176" fontId="7" fillId="0" borderId="0" xfId="20" applyFont="1" applyBorder="1">
      <alignment/>
      <protection/>
    </xf>
    <xf numFmtId="0" fontId="10" fillId="2" borderId="9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11" xfId="0" applyFill="1" applyBorder="1" applyAlignment="1">
      <alignment/>
    </xf>
    <xf numFmtId="3" fontId="6" fillId="0" borderId="8" xfId="0" applyNumberFormat="1" applyFont="1" applyBorder="1" applyAlignment="1">
      <alignment/>
    </xf>
    <xf numFmtId="0" fontId="0" fillId="0" borderId="9" xfId="0" applyFont="1" applyBorder="1" applyAlignment="1">
      <alignment vertical="center"/>
    </xf>
    <xf numFmtId="176" fontId="6" fillId="0" borderId="8" xfId="20" applyFont="1" applyFill="1" applyBorder="1">
      <alignment/>
      <protection/>
    </xf>
    <xf numFmtId="176" fontId="6" fillId="0" borderId="1" xfId="20" applyFont="1" applyFill="1" applyBorder="1" applyAlignment="1">
      <alignment horizontal="right"/>
      <protection/>
    </xf>
    <xf numFmtId="176" fontId="6" fillId="0" borderId="4" xfId="20" applyFont="1" applyFill="1" applyBorder="1" applyAlignment="1">
      <alignment horizontal="right"/>
      <protection/>
    </xf>
    <xf numFmtId="1" fontId="0" fillId="0" borderId="1" xfId="20" applyNumberFormat="1" applyFont="1" applyBorder="1" applyAlignment="1">
      <alignment horizontal="center"/>
      <protection/>
    </xf>
    <xf numFmtId="1" fontId="0" fillId="0" borderId="10" xfId="20" applyNumberFormat="1" applyFont="1" applyBorder="1" applyAlignment="1">
      <alignment horizontal="center"/>
      <protection/>
    </xf>
    <xf numFmtId="1" fontId="0" fillId="0" borderId="11" xfId="20" applyNumberFormat="1" applyFont="1" applyBorder="1" applyAlignment="1">
      <alignment horizontal="center"/>
      <protection/>
    </xf>
    <xf numFmtId="176" fontId="6" fillId="0" borderId="8" xfId="20" applyFont="1" applyBorder="1">
      <alignment/>
      <protection/>
    </xf>
    <xf numFmtId="176" fontId="6" fillId="0" borderId="1" xfId="20" applyFont="1" applyBorder="1" applyAlignment="1">
      <alignment horizontal="right"/>
      <protection/>
    </xf>
    <xf numFmtId="176" fontId="6" fillId="0" borderId="4" xfId="20" applyFont="1" applyBorder="1" applyAlignment="1">
      <alignment horizontal="right"/>
      <protection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6" fillId="2" borderId="0" xfId="0" applyNumberFormat="1" applyFont="1" applyFill="1" applyBorder="1" applyAlignment="1">
      <alignment/>
    </xf>
    <xf numFmtId="180" fontId="6" fillId="2" borderId="0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77" fontId="0" fillId="2" borderId="4" xfId="0" applyNumberFormat="1" applyFont="1" applyFill="1" applyBorder="1" applyAlignment="1" quotePrefix="1">
      <alignment horizontal="right"/>
    </xf>
    <xf numFmtId="3" fontId="6" fillId="2" borderId="16" xfId="0" applyNumberFormat="1" applyFont="1" applyFill="1" applyBorder="1" applyAlignment="1">
      <alignment/>
    </xf>
    <xf numFmtId="180" fontId="0" fillId="2" borderId="3" xfId="0" applyNumberFormat="1" applyFill="1" applyBorder="1" applyAlignment="1">
      <alignment/>
    </xf>
    <xf numFmtId="0" fontId="6" fillId="2" borderId="0" xfId="0" applyFont="1" applyFill="1" applyBorder="1" applyAlignment="1">
      <alignment horizontal="left"/>
    </xf>
    <xf numFmtId="184" fontId="0" fillId="2" borderId="7" xfId="0" applyNumberFormat="1" applyFont="1" applyFill="1" applyBorder="1" applyAlignment="1">
      <alignment horizontal="right"/>
    </xf>
    <xf numFmtId="184" fontId="0" fillId="2" borderId="6" xfId="0" applyNumberFormat="1" applyFont="1" applyFill="1" applyBorder="1" applyAlignment="1">
      <alignment horizontal="right"/>
    </xf>
    <xf numFmtId="184" fontId="0" fillId="2" borderId="7" xfId="0" applyNumberFormat="1" applyFont="1" applyFill="1" applyBorder="1" applyAlignment="1" quotePrefix="1">
      <alignment horizontal="right"/>
    </xf>
    <xf numFmtId="184" fontId="0" fillId="2" borderId="4" xfId="0" applyNumberFormat="1" applyFont="1" applyFill="1" applyBorder="1" applyAlignment="1">
      <alignment horizontal="right"/>
    </xf>
    <xf numFmtId="184" fontId="0" fillId="2" borderId="4" xfId="0" applyNumberFormat="1" applyFont="1" applyFill="1" applyBorder="1" applyAlignment="1" quotePrefix="1">
      <alignment horizontal="right"/>
    </xf>
    <xf numFmtId="184" fontId="0" fillId="2" borderId="1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horizontal="center"/>
    </xf>
    <xf numFmtId="184" fontId="6" fillId="2" borderId="4" xfId="0" applyNumberFormat="1" applyFont="1" applyFill="1" applyBorder="1" applyAlignment="1">
      <alignment horizontal="right"/>
    </xf>
    <xf numFmtId="184" fontId="6" fillId="2" borderId="1" xfId="0" applyNumberFormat="1" applyFont="1" applyFill="1" applyBorder="1" applyAlignment="1">
      <alignment horizontal="right"/>
    </xf>
    <xf numFmtId="184" fontId="6" fillId="2" borderId="4" xfId="0" applyNumberFormat="1" applyFont="1" applyFill="1" applyBorder="1" applyAlignment="1" quotePrefix="1">
      <alignment horizontal="right"/>
    </xf>
    <xf numFmtId="0" fontId="10" fillId="2" borderId="18" xfId="0" applyFont="1" applyFill="1" applyBorder="1" applyAlignment="1">
      <alignment horizontal="left"/>
    </xf>
    <xf numFmtId="184" fontId="6" fillId="2" borderId="11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horizontal="center"/>
    </xf>
    <xf numFmtId="184" fontId="6" fillId="2" borderId="10" xfId="0" applyNumberFormat="1" applyFont="1" applyFill="1" applyBorder="1" applyAlignment="1">
      <alignment horizontal="right"/>
    </xf>
    <xf numFmtId="184" fontId="0" fillId="2" borderId="0" xfId="0" applyNumberFormat="1" applyFill="1" applyAlignment="1">
      <alignment/>
    </xf>
    <xf numFmtId="3" fontId="6" fillId="2" borderId="20" xfId="0" applyNumberFormat="1" applyFont="1" applyFill="1" applyBorder="1" applyAlignment="1">
      <alignment horizontal="right"/>
    </xf>
    <xf numFmtId="3" fontId="6" fillId="2" borderId="16" xfId="0" applyNumberFormat="1" applyFont="1" applyFill="1" applyBorder="1" applyAlignment="1">
      <alignment horizontal="right"/>
    </xf>
    <xf numFmtId="184" fontId="0" fillId="2" borderId="1" xfId="0" applyNumberFormat="1" applyFont="1" applyFill="1" applyBorder="1" applyAlignment="1" quotePrefix="1">
      <alignment horizontal="right"/>
    </xf>
    <xf numFmtId="184" fontId="6" fillId="2" borderId="1" xfId="0" applyNumberFormat="1" applyFont="1" applyFill="1" applyBorder="1" applyAlignment="1" quotePrefix="1">
      <alignment horizontal="right"/>
    </xf>
    <xf numFmtId="0" fontId="10" fillId="2" borderId="2" xfId="0" applyFont="1" applyFill="1" applyBorder="1" applyAlignment="1">
      <alignment horizontal="left"/>
    </xf>
    <xf numFmtId="184" fontId="14" fillId="2" borderId="1" xfId="0" applyNumberFormat="1" applyFont="1" applyFill="1" applyBorder="1" applyAlignment="1">
      <alignment horizontal="right"/>
    </xf>
    <xf numFmtId="184" fontId="15" fillId="2" borderId="1" xfId="0" applyNumberFormat="1" applyFont="1" applyFill="1" applyBorder="1" applyAlignment="1">
      <alignment horizontal="right"/>
    </xf>
    <xf numFmtId="3" fontId="16" fillId="2" borderId="1" xfId="0" applyNumberFormat="1" applyFont="1" applyFill="1" applyBorder="1" applyAlignment="1" quotePrefix="1">
      <alignment/>
    </xf>
    <xf numFmtId="3" fontId="16" fillId="2" borderId="4" xfId="0" applyNumberFormat="1" applyFont="1" applyFill="1" applyBorder="1" applyAlignment="1" quotePrefix="1">
      <alignment/>
    </xf>
    <xf numFmtId="3" fontId="17" fillId="2" borderId="1" xfId="0" applyNumberFormat="1" applyFont="1" applyFill="1" applyBorder="1" applyAlignment="1" quotePrefix="1">
      <alignment/>
    </xf>
    <xf numFmtId="3" fontId="17" fillId="2" borderId="4" xfId="0" applyNumberFormat="1" applyFont="1" applyFill="1" applyBorder="1" applyAlignment="1" quotePrefix="1">
      <alignment/>
    </xf>
    <xf numFmtId="3" fontId="15" fillId="2" borderId="16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3" fontId="0" fillId="2" borderId="1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0" fillId="2" borderId="4" xfId="0" applyFill="1" applyBorder="1" applyAlignment="1">
      <alignment wrapText="1"/>
    </xf>
    <xf numFmtId="3" fontId="0" fillId="2" borderId="1" xfId="0" applyNumberFormat="1" applyFill="1" applyBorder="1" applyAlignment="1">
      <alignment horizontal="center"/>
    </xf>
    <xf numFmtId="180" fontId="0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177" fontId="0" fillId="2" borderId="4" xfId="0" applyNumberFormat="1" applyFont="1" applyFill="1" applyBorder="1" applyAlignment="1">
      <alignment/>
    </xf>
    <xf numFmtId="177" fontId="0" fillId="2" borderId="4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7" fontId="6" fillId="2" borderId="11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184" fontId="0" fillId="2" borderId="0" xfId="0" applyNumberFormat="1" applyFont="1" applyFill="1" applyAlignment="1">
      <alignment/>
    </xf>
    <xf numFmtId="179" fontId="0" fillId="2" borderId="8" xfId="0" applyNumberFormat="1" applyFont="1" applyFill="1" applyBorder="1" applyAlignment="1">
      <alignment horizontal="right"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8" xfId="0" applyNumberFormat="1" applyFont="1" applyFill="1" applyBorder="1" applyAlignment="1" applyProtection="1">
      <alignment horizontal="right"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center"/>
    </xf>
    <xf numFmtId="176" fontId="0" fillId="2" borderId="0" xfId="0" applyNumberFormat="1" applyFont="1" applyFill="1" applyAlignment="1" applyProtection="1">
      <alignment/>
      <protection/>
    </xf>
    <xf numFmtId="0" fontId="0" fillId="2" borderId="9" xfId="0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2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3" fontId="0" fillId="2" borderId="4" xfId="0" applyNumberFormat="1" applyFont="1" applyFill="1" applyBorder="1" applyAlignment="1" quotePrefix="1">
      <alignment horizontal="right"/>
    </xf>
    <xf numFmtId="178" fontId="18" fillId="2" borderId="1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179" fontId="0" fillId="2" borderId="4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77" fontId="0" fillId="2" borderId="4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3" fontId="6" fillId="2" borderId="10" xfId="0" applyNumberFormat="1" applyFont="1" applyFill="1" applyBorder="1" applyAlignment="1" applyProtection="1">
      <alignment/>
      <protection/>
    </xf>
    <xf numFmtId="0" fontId="1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79" fontId="0" fillId="2" borderId="7" xfId="0" applyNumberFormat="1" applyFont="1" applyFill="1" applyBorder="1" applyAlignment="1">
      <alignment horizontal="right"/>
    </xf>
    <xf numFmtId="179" fontId="0" fillId="2" borderId="5" xfId="0" applyNumberFormat="1" applyFont="1" applyFill="1" applyBorder="1" applyAlignment="1">
      <alignment horizontal="right"/>
    </xf>
    <xf numFmtId="0" fontId="0" fillId="2" borderId="1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7" fontId="0" fillId="2" borderId="19" xfId="0" applyNumberFormat="1" applyFont="1" applyFill="1" applyBorder="1" applyAlignment="1">
      <alignment horizontal="center"/>
    </xf>
    <xf numFmtId="37" fontId="0" fillId="2" borderId="26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76" fontId="5" fillId="0" borderId="0" xfId="20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 vertical="center"/>
    </xf>
    <xf numFmtId="176" fontId="0" fillId="0" borderId="19" xfId="20" applyFont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176" fontId="5" fillId="0" borderId="0" xfId="20" applyFont="1" applyBorder="1" applyAlignment="1">
      <alignment horizontal="center"/>
      <protection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3" xfId="0" applyFont="1" applyFill="1" applyBorder="1" applyAlignment="1" quotePrefix="1">
      <alignment horizontal="center" vertical="center" wrapText="1" shrinkToFit="1"/>
    </xf>
    <xf numFmtId="0" fontId="0" fillId="2" borderId="19" xfId="0" applyFont="1" applyFill="1" applyBorder="1" applyAlignment="1" quotePrefix="1">
      <alignment horizontal="center"/>
    </xf>
    <xf numFmtId="0" fontId="0" fillId="2" borderId="26" xfId="0" applyFont="1" applyFill="1" applyBorder="1" applyAlignment="1" quotePrefix="1">
      <alignment horizontal="center"/>
    </xf>
    <xf numFmtId="0" fontId="0" fillId="2" borderId="27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wrapText="1" shrinkToFit="1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4"/>
  <sheetViews>
    <sheetView zoomScale="75" zoomScaleNormal="75" zoomScaleSheetLayoutView="50" workbookViewId="0" topLeftCell="A1">
      <selection activeCell="A1" sqref="A1:H1"/>
    </sheetView>
  </sheetViews>
  <sheetFormatPr defaultColWidth="11.421875" defaultRowHeight="12.75"/>
  <cols>
    <col min="1" max="1" width="31.7109375" style="6" customWidth="1"/>
    <col min="2" max="7" width="11.421875" style="6" customWidth="1"/>
    <col min="8" max="8" width="19.7109375" style="13" customWidth="1"/>
    <col min="9" max="9" width="15.8515625" style="6" customWidth="1"/>
    <col min="10" max="16384" width="11.421875" style="6" customWidth="1"/>
  </cols>
  <sheetData>
    <row r="1" spans="1:8" ht="18">
      <c r="A1" s="428" t="s">
        <v>0</v>
      </c>
      <c r="B1" s="428"/>
      <c r="C1" s="428"/>
      <c r="D1" s="428"/>
      <c r="E1" s="428"/>
      <c r="F1" s="428"/>
      <c r="G1" s="428"/>
      <c r="H1" s="428"/>
    </row>
    <row r="3" spans="1:8" ht="15">
      <c r="A3" s="429" t="s">
        <v>440</v>
      </c>
      <c r="B3" s="429"/>
      <c r="C3" s="429"/>
      <c r="D3" s="429"/>
      <c r="E3" s="429"/>
      <c r="F3" s="429"/>
      <c r="G3" s="429"/>
      <c r="H3" s="429"/>
    </row>
    <row r="4" spans="2:8" ht="15.75">
      <c r="B4" s="117"/>
      <c r="C4" s="117"/>
      <c r="D4" s="117"/>
      <c r="E4" s="117"/>
      <c r="F4" s="117"/>
      <c r="G4" s="117"/>
      <c r="H4" s="118"/>
    </row>
    <row r="5" spans="1:8" ht="12.75">
      <c r="A5" s="369"/>
      <c r="B5" s="430" t="s">
        <v>151</v>
      </c>
      <c r="C5" s="431"/>
      <c r="D5" s="431"/>
      <c r="E5" s="431"/>
      <c r="F5" s="432"/>
      <c r="G5" s="12" t="s">
        <v>152</v>
      </c>
      <c r="H5" s="8" t="s">
        <v>153</v>
      </c>
    </row>
    <row r="6" spans="1:8" ht="12.75">
      <c r="A6" s="317" t="s">
        <v>154</v>
      </c>
      <c r="B6" s="80"/>
      <c r="C6" s="366" t="s">
        <v>9</v>
      </c>
      <c r="D6" s="80"/>
      <c r="E6" s="433" t="s">
        <v>10</v>
      </c>
      <c r="F6" s="434"/>
      <c r="G6" s="12" t="s">
        <v>155</v>
      </c>
      <c r="H6" s="12" t="s">
        <v>156</v>
      </c>
    </row>
    <row r="7" spans="1:8" ht="13.5" thickBot="1">
      <c r="A7" s="375"/>
      <c r="B7" s="368" t="s">
        <v>157</v>
      </c>
      <c r="C7" s="376" t="s">
        <v>158</v>
      </c>
      <c r="D7" s="376" t="s">
        <v>9</v>
      </c>
      <c r="E7" s="377" t="s">
        <v>157</v>
      </c>
      <c r="F7" s="376" t="s">
        <v>158</v>
      </c>
      <c r="G7" s="377" t="s">
        <v>159</v>
      </c>
      <c r="H7" s="377" t="s">
        <v>160</v>
      </c>
    </row>
    <row r="8" spans="1:8" ht="12.75">
      <c r="A8" s="123" t="s">
        <v>2</v>
      </c>
      <c r="B8" s="374"/>
      <c r="C8" s="370"/>
      <c r="D8" s="370"/>
      <c r="E8" s="370"/>
      <c r="F8" s="370"/>
      <c r="G8" s="370"/>
      <c r="H8" s="370"/>
    </row>
    <row r="9" spans="1:8" ht="12.75">
      <c r="A9" s="13" t="s">
        <v>161</v>
      </c>
      <c r="B9" s="371">
        <v>4827</v>
      </c>
      <c r="C9" s="371">
        <v>18851</v>
      </c>
      <c r="D9" s="371">
        <f>SUM(B9:C9)</f>
        <v>23678</v>
      </c>
      <c r="E9" s="371">
        <v>4702</v>
      </c>
      <c r="F9" s="371">
        <v>18046</v>
      </c>
      <c r="G9" s="371">
        <v>444</v>
      </c>
      <c r="H9" s="371">
        <v>309</v>
      </c>
    </row>
    <row r="10" spans="1:8" ht="12.75">
      <c r="A10" s="13" t="s">
        <v>162</v>
      </c>
      <c r="B10" s="371">
        <v>89</v>
      </c>
      <c r="C10" s="371">
        <v>6</v>
      </c>
      <c r="D10" s="371">
        <f>SUM(B10:C10)</f>
        <v>95</v>
      </c>
      <c r="E10" s="371">
        <v>89</v>
      </c>
      <c r="F10" s="371">
        <v>6</v>
      </c>
      <c r="G10" s="318">
        <v>8</v>
      </c>
      <c r="H10" s="371">
        <v>15</v>
      </c>
    </row>
    <row r="11" spans="1:8" ht="12.75">
      <c r="A11" s="13" t="s">
        <v>163</v>
      </c>
      <c r="B11" s="371">
        <f>SUM(B9:B10)</f>
        <v>4916</v>
      </c>
      <c r="C11" s="371">
        <f>SUM(C9:C10)</f>
        <v>18857</v>
      </c>
      <c r="D11" s="371">
        <f>SUM(B11:C11)</f>
        <v>23773</v>
      </c>
      <c r="E11" s="371">
        <f>SUM(E9:E10)</f>
        <v>4791</v>
      </c>
      <c r="F11" s="371">
        <f>SUM(F9:F10)</f>
        <v>18052</v>
      </c>
      <c r="G11" s="371">
        <f>SUM(G9:G10)</f>
        <v>452</v>
      </c>
      <c r="H11" s="371">
        <f>SUM(H9:H10)</f>
        <v>324</v>
      </c>
    </row>
    <row r="12" spans="1:8" ht="12.75">
      <c r="A12" s="13"/>
      <c r="B12" s="371"/>
      <c r="C12" s="371"/>
      <c r="D12" s="371"/>
      <c r="E12" s="371"/>
      <c r="F12" s="371"/>
      <c r="G12" s="371"/>
      <c r="H12" s="371"/>
    </row>
    <row r="13" spans="1:8" ht="12.75">
      <c r="A13" s="126" t="s">
        <v>164</v>
      </c>
      <c r="B13" s="371"/>
      <c r="C13" s="371"/>
      <c r="D13" s="371"/>
      <c r="E13" s="371"/>
      <c r="F13" s="371"/>
      <c r="G13" s="371"/>
      <c r="H13" s="371"/>
    </row>
    <row r="14" spans="1:8" ht="12.75">
      <c r="A14" s="13" t="s">
        <v>161</v>
      </c>
      <c r="B14" s="371">
        <v>1001754</v>
      </c>
      <c r="C14" s="371">
        <v>142380</v>
      </c>
      <c r="D14" s="371">
        <f>SUM(B14:C14)</f>
        <v>1144134</v>
      </c>
      <c r="E14" s="371">
        <v>943045</v>
      </c>
      <c r="F14" s="371">
        <v>133053</v>
      </c>
      <c r="G14" s="371">
        <v>42678</v>
      </c>
      <c r="H14" s="371">
        <v>28410</v>
      </c>
    </row>
    <row r="15" spans="1:8" ht="12.75">
      <c r="A15" s="13" t="s">
        <v>162</v>
      </c>
      <c r="B15" s="371">
        <v>15400</v>
      </c>
      <c r="C15" s="371">
        <v>25</v>
      </c>
      <c r="D15" s="371">
        <f>SUM(B15:C15)</f>
        <v>15425</v>
      </c>
      <c r="E15" s="371">
        <v>15350</v>
      </c>
      <c r="F15" s="371">
        <v>25</v>
      </c>
      <c r="G15" s="371">
        <v>1541</v>
      </c>
      <c r="H15" s="371">
        <v>50</v>
      </c>
    </row>
    <row r="16" spans="1:8" ht="12.75">
      <c r="A16" s="13" t="s">
        <v>163</v>
      </c>
      <c r="B16" s="371">
        <f>SUM(B14:B15)</f>
        <v>1017154</v>
      </c>
      <c r="C16" s="371">
        <f>SUM(C14:C15)</f>
        <v>142405</v>
      </c>
      <c r="D16" s="371">
        <f>SUM(B16:C16)</f>
        <v>1159559</v>
      </c>
      <c r="E16" s="371">
        <f>SUM(E14:E15)</f>
        <v>958395</v>
      </c>
      <c r="F16" s="371">
        <f>SUM(F14:F15)</f>
        <v>133078</v>
      </c>
      <c r="G16" s="371">
        <f>SUM(G14:G15)</f>
        <v>44219</v>
      </c>
      <c r="H16" s="371">
        <f>SUM(H14:H15)</f>
        <v>28460</v>
      </c>
    </row>
    <row r="17" spans="1:8" ht="12.75">
      <c r="A17" s="13"/>
      <c r="B17" s="371"/>
      <c r="C17" s="371"/>
      <c r="D17" s="371"/>
      <c r="E17" s="371"/>
      <c r="F17" s="371"/>
      <c r="G17" s="371"/>
      <c r="H17" s="371"/>
    </row>
    <row r="18" spans="1:8" ht="12.75">
      <c r="A18" s="126" t="s">
        <v>165</v>
      </c>
      <c r="B18" s="371">
        <v>2605</v>
      </c>
      <c r="C18" s="105" t="s">
        <v>113</v>
      </c>
      <c r="D18" s="371">
        <f>SUM(B18:C18)</f>
        <v>2605</v>
      </c>
      <c r="E18" s="371">
        <v>2605</v>
      </c>
      <c r="F18" s="105" t="s">
        <v>113</v>
      </c>
      <c r="G18" s="372">
        <v>393</v>
      </c>
      <c r="H18" s="106" t="s">
        <v>113</v>
      </c>
    </row>
    <row r="19" spans="1:8" ht="12.75">
      <c r="A19" s="13"/>
      <c r="B19" s="371"/>
      <c r="C19" s="371"/>
      <c r="D19" s="371"/>
      <c r="E19" s="371"/>
      <c r="F19" s="371"/>
      <c r="G19" s="371"/>
      <c r="H19" s="371"/>
    </row>
    <row r="20" spans="1:8" ht="12.75">
      <c r="A20" s="126" t="s">
        <v>167</v>
      </c>
      <c r="B20" s="371">
        <v>108</v>
      </c>
      <c r="C20" s="371">
        <v>62</v>
      </c>
      <c r="D20" s="371">
        <f>SUM(B20:C20)</f>
        <v>170</v>
      </c>
      <c r="E20" s="105" t="s">
        <v>113</v>
      </c>
      <c r="F20" s="105" t="s">
        <v>113</v>
      </c>
      <c r="G20" s="372">
        <v>369</v>
      </c>
      <c r="H20" s="106" t="s">
        <v>113</v>
      </c>
    </row>
    <row r="21" spans="1:8" ht="12.75">
      <c r="A21" s="13"/>
      <c r="B21" s="371"/>
      <c r="C21" s="371"/>
      <c r="D21" s="371"/>
      <c r="E21" s="371"/>
      <c r="F21" s="371"/>
      <c r="G21" s="371"/>
      <c r="H21" s="371"/>
    </row>
    <row r="22" spans="1:8" ht="13.5" thickBot="1">
      <c r="A22" s="145" t="s">
        <v>168</v>
      </c>
      <c r="B22" s="378">
        <f>SUM(B11,B16,B18,B20)</f>
        <v>1024783</v>
      </c>
      <c r="C22" s="378">
        <f aca="true" t="shared" si="0" ref="C22:H22">SUM(C11,C16,C18,C20)</f>
        <v>161324</v>
      </c>
      <c r="D22" s="378">
        <f t="shared" si="0"/>
        <v>1186107</v>
      </c>
      <c r="E22" s="378">
        <f t="shared" si="0"/>
        <v>965791</v>
      </c>
      <c r="F22" s="378">
        <f t="shared" si="0"/>
        <v>151130</v>
      </c>
      <c r="G22" s="378">
        <f t="shared" si="0"/>
        <v>45433</v>
      </c>
      <c r="H22" s="378">
        <f t="shared" si="0"/>
        <v>28784</v>
      </c>
    </row>
    <row r="24" spans="2:6" ht="12.75">
      <c r="B24" s="373"/>
      <c r="C24" s="373"/>
      <c r="D24" s="373"/>
      <c r="E24" s="373"/>
      <c r="F24" s="373"/>
    </row>
  </sheetData>
  <mergeCells count="4">
    <mergeCell ref="A1:H1"/>
    <mergeCell ref="A3:H3"/>
    <mergeCell ref="B5:F5"/>
    <mergeCell ref="E6:F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  <ignoredErrors>
    <ignoredError sqref="D11 D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S88"/>
  <sheetViews>
    <sheetView zoomScale="75" zoomScaleNormal="75" zoomScaleSheetLayoutView="50" workbookViewId="0" topLeftCell="A1">
      <selection activeCell="A1" sqref="A1:H1"/>
    </sheetView>
  </sheetViews>
  <sheetFormatPr defaultColWidth="11.421875" defaultRowHeight="12.75"/>
  <cols>
    <col min="1" max="1" width="25.28125" style="6" customWidth="1"/>
    <col min="2" max="7" width="14.7109375" style="6" customWidth="1"/>
    <col min="8" max="8" width="19.7109375" style="6" customWidth="1"/>
    <col min="9" max="9" width="15.8515625" style="6" customWidth="1"/>
    <col min="10" max="16384" width="11.421875" style="6" customWidth="1"/>
  </cols>
  <sheetData>
    <row r="1" spans="1:8" ht="18">
      <c r="A1" s="440" t="s">
        <v>0</v>
      </c>
      <c r="B1" s="440"/>
      <c r="C1" s="440"/>
      <c r="D1" s="440"/>
      <c r="E1" s="440"/>
      <c r="F1" s="440"/>
      <c r="G1" s="440"/>
      <c r="H1" s="440"/>
    </row>
    <row r="2" spans="1:8" ht="12.75">
      <c r="A2" s="392"/>
      <c r="B2" s="392"/>
      <c r="C2" s="392"/>
      <c r="D2" s="392"/>
      <c r="E2" s="392"/>
      <c r="F2" s="392"/>
      <c r="G2" s="392"/>
      <c r="H2" s="392"/>
    </row>
    <row r="3" spans="1:8" s="179" customFormat="1" ht="15">
      <c r="A3" s="429" t="s">
        <v>448</v>
      </c>
      <c r="B3" s="429"/>
      <c r="C3" s="429"/>
      <c r="D3" s="429"/>
      <c r="E3" s="429"/>
      <c r="F3" s="429"/>
      <c r="G3" s="429"/>
      <c r="H3" s="429"/>
    </row>
    <row r="4" spans="1:8" ht="12.75">
      <c r="A4" s="393"/>
      <c r="B4" s="46"/>
      <c r="C4" s="46"/>
      <c r="D4" s="46"/>
      <c r="E4" s="46"/>
      <c r="F4" s="46"/>
      <c r="G4" s="46"/>
      <c r="H4" s="46"/>
    </row>
    <row r="5" spans="1:8" ht="12.75">
      <c r="A5" s="88" t="s">
        <v>198</v>
      </c>
      <c r="B5" s="437" t="s">
        <v>279</v>
      </c>
      <c r="C5" s="438"/>
      <c r="D5" s="438"/>
      <c r="E5" s="438"/>
      <c r="F5" s="433" t="s">
        <v>280</v>
      </c>
      <c r="G5" s="450"/>
      <c r="H5" s="450"/>
    </row>
    <row r="6" spans="1:8" ht="12.75">
      <c r="A6" s="88" t="s">
        <v>204</v>
      </c>
      <c r="B6" s="433" t="s">
        <v>277</v>
      </c>
      <c r="C6" s="434"/>
      <c r="D6" s="433" t="s">
        <v>278</v>
      </c>
      <c r="E6" s="450"/>
      <c r="F6" s="380" t="s">
        <v>281</v>
      </c>
      <c r="G6" s="8" t="s">
        <v>281</v>
      </c>
      <c r="H6" s="445" t="s">
        <v>9</v>
      </c>
    </row>
    <row r="7" spans="1:8" ht="13.5" thickBot="1">
      <c r="A7" s="367" t="s">
        <v>207</v>
      </c>
      <c r="B7" s="365" t="s">
        <v>157</v>
      </c>
      <c r="C7" s="334" t="s">
        <v>158</v>
      </c>
      <c r="D7" s="365" t="s">
        <v>157</v>
      </c>
      <c r="E7" s="334" t="s">
        <v>158</v>
      </c>
      <c r="F7" s="397" t="s">
        <v>282</v>
      </c>
      <c r="G7" s="397" t="s">
        <v>283</v>
      </c>
      <c r="H7" s="460"/>
    </row>
    <row r="8" spans="1:17" ht="12.75">
      <c r="A8" s="181" t="s">
        <v>212</v>
      </c>
      <c r="B8" s="322">
        <v>6800</v>
      </c>
      <c r="C8" s="322" t="s">
        <v>113</v>
      </c>
      <c r="D8" s="324" t="s">
        <v>113</v>
      </c>
      <c r="E8" s="324" t="s">
        <v>113</v>
      </c>
      <c r="F8" s="322">
        <v>15994</v>
      </c>
      <c r="G8" s="322" t="s">
        <v>113</v>
      </c>
      <c r="H8" s="370">
        <f>SUM(F8:G8)</f>
        <v>15994</v>
      </c>
      <c r="I8" s="382"/>
      <c r="P8" s="390"/>
      <c r="Q8" s="390"/>
    </row>
    <row r="9" spans="1:17" ht="12.75">
      <c r="A9" s="182" t="s">
        <v>213</v>
      </c>
      <c r="B9" s="325">
        <v>10780</v>
      </c>
      <c r="C9" s="326" t="s">
        <v>113</v>
      </c>
      <c r="D9" s="326" t="s">
        <v>113</v>
      </c>
      <c r="E9" s="326" t="s">
        <v>113</v>
      </c>
      <c r="F9" s="325">
        <v>26249</v>
      </c>
      <c r="G9" s="325" t="s">
        <v>113</v>
      </c>
      <c r="H9" s="370">
        <f>SUM(F9:G9)</f>
        <v>26249</v>
      </c>
      <c r="I9" s="382"/>
      <c r="P9" s="390"/>
      <c r="Q9" s="390"/>
    </row>
    <row r="10" spans="1:17" ht="12.75">
      <c r="A10" s="182" t="s">
        <v>214</v>
      </c>
      <c r="B10" s="325">
        <v>5067</v>
      </c>
      <c r="C10" s="326" t="s">
        <v>113</v>
      </c>
      <c r="D10" s="326" t="s">
        <v>113</v>
      </c>
      <c r="E10" s="326" t="s">
        <v>113</v>
      </c>
      <c r="F10" s="325">
        <v>58711</v>
      </c>
      <c r="G10" s="325" t="s">
        <v>113</v>
      </c>
      <c r="H10" s="370">
        <f>SUM(F10:G10)</f>
        <v>58711</v>
      </c>
      <c r="I10" s="382"/>
      <c r="P10" s="390"/>
      <c r="Q10" s="390"/>
    </row>
    <row r="11" spans="1:17" ht="12.75">
      <c r="A11" s="182" t="s">
        <v>215</v>
      </c>
      <c r="B11" s="325">
        <v>8500</v>
      </c>
      <c r="C11" s="326" t="s">
        <v>113</v>
      </c>
      <c r="D11" s="326" t="s">
        <v>113</v>
      </c>
      <c r="E11" s="326" t="s">
        <v>113</v>
      </c>
      <c r="F11" s="325">
        <v>110126</v>
      </c>
      <c r="G11" s="325" t="s">
        <v>113</v>
      </c>
      <c r="H11" s="370">
        <f>SUM(F11:G11)</f>
        <v>110126</v>
      </c>
      <c r="I11" s="382"/>
      <c r="P11" s="390"/>
      <c r="Q11" s="390"/>
    </row>
    <row r="12" spans="1:17" ht="12.75">
      <c r="A12" s="183" t="s">
        <v>216</v>
      </c>
      <c r="B12" s="329">
        <v>7196.734708489601</v>
      </c>
      <c r="C12" s="329" t="s">
        <v>113</v>
      </c>
      <c r="D12" s="331" t="s">
        <v>113</v>
      </c>
      <c r="E12" s="331" t="s">
        <v>113</v>
      </c>
      <c r="F12" s="329">
        <v>211080</v>
      </c>
      <c r="G12" s="329" t="s">
        <v>113</v>
      </c>
      <c r="H12" s="136">
        <f>SUM(H8:H11)</f>
        <v>211080</v>
      </c>
      <c r="I12" s="382"/>
      <c r="P12" s="390"/>
      <c r="Q12" s="390"/>
    </row>
    <row r="13" spans="1:17" ht="12.75">
      <c r="A13" s="183"/>
      <c r="B13" s="329"/>
      <c r="C13" s="329"/>
      <c r="D13" s="329"/>
      <c r="E13" s="329"/>
      <c r="F13" s="329"/>
      <c r="G13" s="329"/>
      <c r="H13" s="370"/>
      <c r="I13" s="382"/>
      <c r="P13" s="390"/>
      <c r="Q13" s="390"/>
    </row>
    <row r="14" spans="1:17" ht="12.75">
      <c r="A14" s="183" t="s">
        <v>217</v>
      </c>
      <c r="B14" s="329">
        <v>6000</v>
      </c>
      <c r="C14" s="331" t="s">
        <v>113</v>
      </c>
      <c r="D14" s="331" t="s">
        <v>113</v>
      </c>
      <c r="E14" s="331" t="s">
        <v>113</v>
      </c>
      <c r="F14" s="329">
        <v>600</v>
      </c>
      <c r="G14" s="329" t="s">
        <v>113</v>
      </c>
      <c r="H14" s="136">
        <f>SUM(F14:G14)</f>
        <v>600</v>
      </c>
      <c r="I14" s="382"/>
      <c r="P14" s="390"/>
      <c r="Q14" s="390"/>
    </row>
    <row r="15" spans="1:17" ht="12.75">
      <c r="A15" s="183"/>
      <c r="B15" s="329"/>
      <c r="C15" s="329"/>
      <c r="D15" s="329"/>
      <c r="E15" s="329"/>
      <c r="F15" s="325"/>
      <c r="G15" s="325"/>
      <c r="H15" s="370"/>
      <c r="I15" s="382"/>
      <c r="P15" s="390"/>
      <c r="Q15" s="390"/>
    </row>
    <row r="16" spans="1:17" ht="12.75">
      <c r="A16" s="183" t="s">
        <v>218</v>
      </c>
      <c r="B16" s="329">
        <v>4000</v>
      </c>
      <c r="C16" s="331" t="s">
        <v>113</v>
      </c>
      <c r="D16" s="331" t="s">
        <v>113</v>
      </c>
      <c r="E16" s="331" t="s">
        <v>113</v>
      </c>
      <c r="F16" s="325">
        <v>168</v>
      </c>
      <c r="G16" s="325" t="s">
        <v>113</v>
      </c>
      <c r="H16" s="136">
        <f>SUM(F16:G16)</f>
        <v>168</v>
      </c>
      <c r="I16" s="382"/>
      <c r="P16" s="390"/>
      <c r="Q16" s="390"/>
    </row>
    <row r="17" spans="1:17" ht="12.75">
      <c r="A17" s="183"/>
      <c r="B17" s="325"/>
      <c r="C17" s="325"/>
      <c r="D17" s="325"/>
      <c r="E17" s="325"/>
      <c r="F17" s="325"/>
      <c r="G17" s="325"/>
      <c r="H17" s="370"/>
      <c r="I17" s="382"/>
      <c r="P17" s="390"/>
      <c r="Q17" s="390"/>
    </row>
    <row r="18" spans="1:17" ht="12.75">
      <c r="A18" s="184" t="s">
        <v>219</v>
      </c>
      <c r="B18" s="325">
        <v>4365</v>
      </c>
      <c r="C18" s="325">
        <v>5910</v>
      </c>
      <c r="D18" s="326" t="s">
        <v>113</v>
      </c>
      <c r="E18" s="326" t="s">
        <v>113</v>
      </c>
      <c r="F18" s="325">
        <v>54450</v>
      </c>
      <c r="G18" s="325" t="s">
        <v>113</v>
      </c>
      <c r="H18" s="370">
        <f>SUM(F18:G18)</f>
        <v>54450</v>
      </c>
      <c r="I18" s="382"/>
      <c r="P18" s="390"/>
      <c r="Q18" s="390"/>
    </row>
    <row r="19" spans="1:17" ht="12.75">
      <c r="A19" s="184" t="s">
        <v>220</v>
      </c>
      <c r="B19" s="325">
        <v>10330</v>
      </c>
      <c r="C19" s="326" t="s">
        <v>113</v>
      </c>
      <c r="D19" s="326" t="s">
        <v>113</v>
      </c>
      <c r="E19" s="326" t="s">
        <v>113</v>
      </c>
      <c r="F19" s="325">
        <v>1250</v>
      </c>
      <c r="G19" s="325" t="s">
        <v>113</v>
      </c>
      <c r="H19" s="370">
        <f>SUM(F19:G19)</f>
        <v>1250</v>
      </c>
      <c r="I19" s="382"/>
      <c r="P19" s="390"/>
      <c r="Q19" s="390"/>
    </row>
    <row r="20" spans="1:17" ht="12.75">
      <c r="A20" s="182" t="s">
        <v>221</v>
      </c>
      <c r="B20" s="325">
        <v>6665</v>
      </c>
      <c r="C20" s="326" t="s">
        <v>113</v>
      </c>
      <c r="D20" s="326" t="s">
        <v>113</v>
      </c>
      <c r="E20" s="326" t="s">
        <v>113</v>
      </c>
      <c r="F20" s="325">
        <v>800</v>
      </c>
      <c r="G20" s="325" t="s">
        <v>113</v>
      </c>
      <c r="H20" s="370">
        <f>SUM(F20:G20)</f>
        <v>800</v>
      </c>
      <c r="I20" s="382"/>
      <c r="P20" s="390"/>
      <c r="Q20" s="390"/>
    </row>
    <row r="21" spans="1:17" ht="12.75">
      <c r="A21" s="185" t="s">
        <v>455</v>
      </c>
      <c r="B21" s="329">
        <v>4473.914419823163</v>
      </c>
      <c r="C21" s="329">
        <v>5910</v>
      </c>
      <c r="D21" s="331" t="s">
        <v>113</v>
      </c>
      <c r="E21" s="331" t="s">
        <v>113</v>
      </c>
      <c r="F21" s="329">
        <v>56500</v>
      </c>
      <c r="G21" s="329" t="s">
        <v>113</v>
      </c>
      <c r="H21" s="136">
        <f>SUM(H18:H20)</f>
        <v>56500</v>
      </c>
      <c r="I21" s="382"/>
      <c r="P21" s="390"/>
      <c r="Q21" s="390"/>
    </row>
    <row r="22" spans="1:17" ht="12.75">
      <c r="A22" s="185"/>
      <c r="B22" s="329"/>
      <c r="C22" s="329"/>
      <c r="D22" s="329"/>
      <c r="E22" s="329"/>
      <c r="F22" s="329"/>
      <c r="G22" s="329"/>
      <c r="H22" s="370"/>
      <c r="I22" s="382"/>
      <c r="P22" s="390"/>
      <c r="Q22" s="390"/>
    </row>
    <row r="23" spans="1:17" ht="12.75">
      <c r="A23" s="183" t="s">
        <v>222</v>
      </c>
      <c r="B23" s="329">
        <v>4944</v>
      </c>
      <c r="C23" s="329">
        <v>5225</v>
      </c>
      <c r="D23" s="331" t="s">
        <v>113</v>
      </c>
      <c r="E23" s="331" t="s">
        <v>113</v>
      </c>
      <c r="F23" s="329">
        <v>109106</v>
      </c>
      <c r="G23" s="329" t="s">
        <v>113</v>
      </c>
      <c r="H23" s="136">
        <f>SUM(F23:G23)</f>
        <v>109106</v>
      </c>
      <c r="I23" s="382"/>
      <c r="P23" s="390"/>
      <c r="Q23" s="390"/>
    </row>
    <row r="24" spans="1:17" ht="12.75">
      <c r="A24" s="183"/>
      <c r="B24" s="329"/>
      <c r="C24" s="329"/>
      <c r="D24" s="329"/>
      <c r="E24" s="329"/>
      <c r="F24" s="325"/>
      <c r="G24" s="325"/>
      <c r="H24" s="370"/>
      <c r="I24" s="382"/>
      <c r="P24" s="390"/>
      <c r="Q24" s="390"/>
    </row>
    <row r="25" spans="1:17" ht="12.75">
      <c r="A25" s="183" t="s">
        <v>223</v>
      </c>
      <c r="B25" s="329">
        <v>5051</v>
      </c>
      <c r="C25" s="329">
        <v>6985</v>
      </c>
      <c r="D25" s="331" t="s">
        <v>113</v>
      </c>
      <c r="E25" s="331" t="s">
        <v>113</v>
      </c>
      <c r="F25" s="329">
        <v>203847</v>
      </c>
      <c r="G25" s="329" t="s">
        <v>113</v>
      </c>
      <c r="H25" s="136">
        <f>SUM(F25:G25)</f>
        <v>203847</v>
      </c>
      <c r="I25" s="382"/>
      <c r="P25" s="390"/>
      <c r="Q25" s="390"/>
    </row>
    <row r="26" spans="1:17" ht="12.75">
      <c r="A26" s="183"/>
      <c r="B26" s="325"/>
      <c r="C26" s="325"/>
      <c r="D26" s="325"/>
      <c r="E26" s="325"/>
      <c r="F26" s="325"/>
      <c r="G26" s="325"/>
      <c r="H26" s="370"/>
      <c r="I26" s="382"/>
      <c r="P26" s="390"/>
      <c r="Q26" s="390"/>
    </row>
    <row r="27" spans="1:17" ht="12.75">
      <c r="A27" s="182" t="s">
        <v>224</v>
      </c>
      <c r="B27" s="325">
        <v>3950</v>
      </c>
      <c r="C27" s="325">
        <v>6840</v>
      </c>
      <c r="D27" s="326" t="s">
        <v>113</v>
      </c>
      <c r="E27" s="326" t="s">
        <v>113</v>
      </c>
      <c r="F27" s="325">
        <v>20361</v>
      </c>
      <c r="G27" s="325" t="s">
        <v>113</v>
      </c>
      <c r="H27" s="370">
        <f>SUM(F27:G27)</f>
        <v>20361</v>
      </c>
      <c r="I27" s="382"/>
      <c r="P27" s="390"/>
      <c r="Q27" s="390"/>
    </row>
    <row r="28" spans="1:17" ht="12.75">
      <c r="A28" s="182" t="s">
        <v>225</v>
      </c>
      <c r="B28" s="325">
        <v>3386</v>
      </c>
      <c r="C28" s="325">
        <v>4267</v>
      </c>
      <c r="D28" s="326" t="s">
        <v>113</v>
      </c>
      <c r="E28" s="326" t="s">
        <v>113</v>
      </c>
      <c r="F28" s="325">
        <v>11187</v>
      </c>
      <c r="G28" s="325" t="s">
        <v>113</v>
      </c>
      <c r="H28" s="370">
        <f>SUM(F28:G28)</f>
        <v>11187</v>
      </c>
      <c r="I28" s="382"/>
      <c r="P28" s="390"/>
      <c r="Q28" s="390"/>
    </row>
    <row r="29" spans="1:17" ht="12.75">
      <c r="A29" s="182" t="s">
        <v>226</v>
      </c>
      <c r="B29" s="325">
        <v>2300</v>
      </c>
      <c r="C29" s="325">
        <v>4200</v>
      </c>
      <c r="D29" s="326" t="s">
        <v>113</v>
      </c>
      <c r="E29" s="326" t="s">
        <v>113</v>
      </c>
      <c r="F29" s="325">
        <v>88552</v>
      </c>
      <c r="G29" s="325" t="s">
        <v>113</v>
      </c>
      <c r="H29" s="370">
        <f>SUM(F29:G29)</f>
        <v>88552</v>
      </c>
      <c r="I29" s="382"/>
      <c r="P29" s="390"/>
      <c r="Q29" s="390"/>
    </row>
    <row r="30" spans="1:17" ht="12.75">
      <c r="A30" s="185" t="s">
        <v>456</v>
      </c>
      <c r="B30" s="329">
        <v>2553.4102890383565</v>
      </c>
      <c r="C30" s="329">
        <v>4644.408790353948</v>
      </c>
      <c r="D30" s="331" t="s">
        <v>113</v>
      </c>
      <c r="E30" s="331" t="s">
        <v>113</v>
      </c>
      <c r="F30" s="329">
        <v>120100</v>
      </c>
      <c r="G30" s="329" t="s">
        <v>113</v>
      </c>
      <c r="H30" s="136">
        <f>SUM(H27:H29)</f>
        <v>120100</v>
      </c>
      <c r="I30" s="382"/>
      <c r="P30" s="390"/>
      <c r="Q30" s="390"/>
    </row>
    <row r="31" spans="1:17" ht="12.75">
      <c r="A31" s="185"/>
      <c r="B31" s="325"/>
      <c r="C31" s="325"/>
      <c r="D31" s="325"/>
      <c r="E31" s="325"/>
      <c r="F31" s="329"/>
      <c r="G31" s="329"/>
      <c r="H31" s="370"/>
      <c r="I31" s="382"/>
      <c r="P31" s="390"/>
      <c r="Q31" s="390"/>
    </row>
    <row r="32" spans="1:17" ht="12.75">
      <c r="A32" s="182" t="s">
        <v>227</v>
      </c>
      <c r="B32" s="325">
        <v>7649</v>
      </c>
      <c r="C32" s="325">
        <v>13496</v>
      </c>
      <c r="D32" s="326" t="s">
        <v>113</v>
      </c>
      <c r="E32" s="326" t="s">
        <v>113</v>
      </c>
      <c r="F32" s="325">
        <v>180101</v>
      </c>
      <c r="G32" s="325" t="s">
        <v>113</v>
      </c>
      <c r="H32" s="370">
        <f>SUM(F32:G32)</f>
        <v>180101</v>
      </c>
      <c r="I32" s="382"/>
      <c r="P32" s="390"/>
      <c r="Q32" s="390"/>
    </row>
    <row r="33" spans="1:17" ht="12.75">
      <c r="A33" s="182" t="s">
        <v>228</v>
      </c>
      <c r="B33" s="325">
        <v>5800</v>
      </c>
      <c r="C33" s="326" t="s">
        <v>113</v>
      </c>
      <c r="D33" s="326" t="s">
        <v>113</v>
      </c>
      <c r="E33" s="326" t="s">
        <v>113</v>
      </c>
      <c r="F33" s="325">
        <v>13699</v>
      </c>
      <c r="G33" s="325" t="s">
        <v>113</v>
      </c>
      <c r="H33" s="370">
        <f>SUM(F33:G33)</f>
        <v>13699</v>
      </c>
      <c r="I33" s="382"/>
      <c r="P33" s="390"/>
      <c r="Q33" s="390"/>
    </row>
    <row r="34" spans="1:17" ht="12.75">
      <c r="A34" s="182" t="s">
        <v>229</v>
      </c>
      <c r="B34" s="325">
        <v>4901</v>
      </c>
      <c r="C34" s="325">
        <v>10477</v>
      </c>
      <c r="D34" s="326" t="s">
        <v>113</v>
      </c>
      <c r="E34" s="326" t="s">
        <v>113</v>
      </c>
      <c r="F34" s="325">
        <v>33184</v>
      </c>
      <c r="G34" s="325" t="s">
        <v>113</v>
      </c>
      <c r="H34" s="370">
        <f>SUM(F34:G34)</f>
        <v>33184</v>
      </c>
      <c r="I34" s="382"/>
      <c r="P34" s="390"/>
      <c r="Q34" s="390"/>
    </row>
    <row r="35" spans="1:17" ht="12.75">
      <c r="A35" s="182" t="s">
        <v>230</v>
      </c>
      <c r="B35" s="325">
        <v>6958</v>
      </c>
      <c r="C35" s="325">
        <v>13692</v>
      </c>
      <c r="D35" s="325" t="s">
        <v>113</v>
      </c>
      <c r="E35" s="326" t="s">
        <v>113</v>
      </c>
      <c r="F35" s="325">
        <v>212106</v>
      </c>
      <c r="G35" s="325" t="s">
        <v>113</v>
      </c>
      <c r="H35" s="370">
        <f>SUM(F35:G35)</f>
        <v>212106</v>
      </c>
      <c r="I35" s="382"/>
      <c r="P35" s="390"/>
      <c r="Q35" s="390"/>
    </row>
    <row r="36" spans="1:17" ht="12.75">
      <c r="A36" s="183" t="s">
        <v>231</v>
      </c>
      <c r="B36" s="329">
        <v>7102.8010451987275</v>
      </c>
      <c r="C36" s="329">
        <v>11457.952364273206</v>
      </c>
      <c r="D36" s="329" t="s">
        <v>113</v>
      </c>
      <c r="E36" s="331" t="s">
        <v>113</v>
      </c>
      <c r="F36" s="329">
        <v>439090</v>
      </c>
      <c r="G36" s="329" t="s">
        <v>113</v>
      </c>
      <c r="H36" s="136">
        <f>SUM(H32:H35)</f>
        <v>439090</v>
      </c>
      <c r="I36" s="382"/>
      <c r="P36" s="390"/>
      <c r="Q36" s="390"/>
    </row>
    <row r="37" spans="1:17" ht="12.75">
      <c r="A37" s="183"/>
      <c r="B37" s="329"/>
      <c r="C37" s="329"/>
      <c r="D37" s="329"/>
      <c r="E37" s="329"/>
      <c r="F37" s="329"/>
      <c r="G37" s="329"/>
      <c r="H37" s="370"/>
      <c r="I37" s="382"/>
      <c r="P37" s="390"/>
      <c r="Q37" s="390"/>
    </row>
    <row r="38" spans="1:17" ht="12.75">
      <c r="A38" s="183" t="s">
        <v>232</v>
      </c>
      <c r="B38" s="329">
        <v>4000</v>
      </c>
      <c r="C38" s="331" t="s">
        <v>113</v>
      </c>
      <c r="D38" s="331" t="s">
        <v>113</v>
      </c>
      <c r="E38" s="331" t="s">
        <v>113</v>
      </c>
      <c r="F38" s="329">
        <v>5444</v>
      </c>
      <c r="G38" s="329" t="s">
        <v>113</v>
      </c>
      <c r="H38" s="136">
        <f>SUM(F38:G38)</f>
        <v>5444</v>
      </c>
      <c r="I38" s="382"/>
      <c r="P38" s="390"/>
      <c r="Q38" s="390"/>
    </row>
    <row r="39" spans="1:17" ht="12.75">
      <c r="A39" s="183"/>
      <c r="B39" s="325"/>
      <c r="C39" s="325"/>
      <c r="D39" s="325"/>
      <c r="E39" s="325"/>
      <c r="F39" s="325"/>
      <c r="G39" s="325"/>
      <c r="H39" s="370"/>
      <c r="I39" s="382"/>
      <c r="P39" s="390"/>
      <c r="Q39" s="390"/>
    </row>
    <row r="40" spans="1:17" ht="12.75">
      <c r="A40" s="184" t="s">
        <v>233</v>
      </c>
      <c r="B40" s="325">
        <v>1345</v>
      </c>
      <c r="C40" s="326">
        <v>2100</v>
      </c>
      <c r="D40" s="326" t="s">
        <v>113</v>
      </c>
      <c r="E40" s="326" t="s">
        <v>113</v>
      </c>
      <c r="F40" s="325">
        <v>5567</v>
      </c>
      <c r="G40" s="325" t="s">
        <v>113</v>
      </c>
      <c r="H40" s="370">
        <f aca="true" t="shared" si="0" ref="H40:H48">SUM(F40:G40)</f>
        <v>5567</v>
      </c>
      <c r="I40" s="382"/>
      <c r="P40" s="390"/>
      <c r="Q40" s="390"/>
    </row>
    <row r="41" spans="1:17" ht="12.75">
      <c r="A41" s="184" t="s">
        <v>234</v>
      </c>
      <c r="B41" s="325">
        <v>3110</v>
      </c>
      <c r="C41" s="326">
        <v>3841</v>
      </c>
      <c r="D41" s="326" t="s">
        <v>113</v>
      </c>
      <c r="E41" s="326" t="s">
        <v>113</v>
      </c>
      <c r="F41" s="325">
        <v>41000</v>
      </c>
      <c r="G41" s="325" t="s">
        <v>113</v>
      </c>
      <c r="H41" s="370">
        <f t="shared" si="0"/>
        <v>41000</v>
      </c>
      <c r="I41" s="382"/>
      <c r="P41" s="390"/>
      <c r="Q41" s="390"/>
    </row>
    <row r="42" spans="1:17" ht="12.75">
      <c r="A42" s="184" t="s">
        <v>235</v>
      </c>
      <c r="B42" s="325">
        <v>2533</v>
      </c>
      <c r="C42" s="326">
        <v>4200</v>
      </c>
      <c r="D42" s="326" t="s">
        <v>113</v>
      </c>
      <c r="E42" s="326" t="s">
        <v>113</v>
      </c>
      <c r="F42" s="325">
        <v>39003</v>
      </c>
      <c r="G42" s="325" t="s">
        <v>113</v>
      </c>
      <c r="H42" s="370">
        <f t="shared" si="0"/>
        <v>39003</v>
      </c>
      <c r="I42" s="382"/>
      <c r="P42" s="390"/>
      <c r="Q42" s="390"/>
    </row>
    <row r="43" spans="1:17" ht="12.75">
      <c r="A43" s="182" t="s">
        <v>236</v>
      </c>
      <c r="B43" s="325">
        <v>2250</v>
      </c>
      <c r="C43" s="326" t="s">
        <v>113</v>
      </c>
      <c r="D43" s="326" t="s">
        <v>113</v>
      </c>
      <c r="E43" s="326" t="s">
        <v>113</v>
      </c>
      <c r="F43" s="325">
        <v>1375</v>
      </c>
      <c r="G43" s="325" t="s">
        <v>113</v>
      </c>
      <c r="H43" s="370">
        <f t="shared" si="0"/>
        <v>1375</v>
      </c>
      <c r="I43" s="382"/>
      <c r="P43" s="390"/>
      <c r="Q43" s="390"/>
    </row>
    <row r="44" spans="1:17" ht="12.75">
      <c r="A44" s="182" t="s">
        <v>237</v>
      </c>
      <c r="B44" s="325">
        <v>1725</v>
      </c>
      <c r="C44" s="325" t="s">
        <v>113</v>
      </c>
      <c r="D44" s="325">
        <v>2280</v>
      </c>
      <c r="E44" s="326" t="s">
        <v>113</v>
      </c>
      <c r="F44" s="325">
        <v>4273</v>
      </c>
      <c r="G44" s="325">
        <v>228</v>
      </c>
      <c r="H44" s="370">
        <f t="shared" si="0"/>
        <v>4501</v>
      </c>
      <c r="I44" s="382"/>
      <c r="P44" s="390"/>
      <c r="Q44" s="390"/>
    </row>
    <row r="45" spans="1:17" ht="12.75">
      <c r="A45" s="182" t="s">
        <v>238</v>
      </c>
      <c r="B45" s="325">
        <v>3300</v>
      </c>
      <c r="C45" s="326">
        <v>7800</v>
      </c>
      <c r="D45" s="326" t="s">
        <v>113</v>
      </c>
      <c r="E45" s="326" t="s">
        <v>113</v>
      </c>
      <c r="F45" s="325">
        <v>5578</v>
      </c>
      <c r="G45" s="325" t="s">
        <v>113</v>
      </c>
      <c r="H45" s="370">
        <f t="shared" si="0"/>
        <v>5578</v>
      </c>
      <c r="I45" s="382"/>
      <c r="P45" s="390"/>
      <c r="Q45" s="390"/>
    </row>
    <row r="46" spans="1:17" ht="12.75">
      <c r="A46" s="182" t="s">
        <v>239</v>
      </c>
      <c r="B46" s="325">
        <v>2626</v>
      </c>
      <c r="C46" s="326">
        <v>2187</v>
      </c>
      <c r="D46" s="326" t="s">
        <v>113</v>
      </c>
      <c r="E46" s="326" t="s">
        <v>113</v>
      </c>
      <c r="F46" s="325">
        <v>3464</v>
      </c>
      <c r="G46" s="325" t="s">
        <v>113</v>
      </c>
      <c r="H46" s="370">
        <f t="shared" si="0"/>
        <v>3464</v>
      </c>
      <c r="I46" s="382"/>
      <c r="P46" s="390"/>
      <c r="Q46" s="390"/>
    </row>
    <row r="47" spans="1:17" ht="12.75">
      <c r="A47" s="182" t="s">
        <v>240</v>
      </c>
      <c r="B47" s="325">
        <v>3600</v>
      </c>
      <c r="C47" s="325">
        <v>7400</v>
      </c>
      <c r="D47" s="326" t="s">
        <v>113</v>
      </c>
      <c r="E47" s="326" t="s">
        <v>113</v>
      </c>
      <c r="F47" s="325">
        <v>58392</v>
      </c>
      <c r="G47" s="325" t="s">
        <v>113</v>
      </c>
      <c r="H47" s="370">
        <f t="shared" si="0"/>
        <v>58392</v>
      </c>
      <c r="I47" s="382"/>
      <c r="P47" s="390"/>
      <c r="Q47" s="390"/>
    </row>
    <row r="48" spans="1:17" ht="12.75">
      <c r="A48" s="182" t="s">
        <v>241</v>
      </c>
      <c r="B48" s="325">
        <v>3000</v>
      </c>
      <c r="C48" s="325" t="s">
        <v>113</v>
      </c>
      <c r="D48" s="326" t="s">
        <v>113</v>
      </c>
      <c r="E48" s="326" t="s">
        <v>113</v>
      </c>
      <c r="F48" s="325">
        <v>36486</v>
      </c>
      <c r="G48" s="325" t="s">
        <v>113</v>
      </c>
      <c r="H48" s="370">
        <f t="shared" si="0"/>
        <v>36486</v>
      </c>
      <c r="I48" s="382"/>
      <c r="P48" s="390"/>
      <c r="Q48" s="390"/>
    </row>
    <row r="49" spans="1:17" ht="12.75">
      <c r="A49" s="185" t="s">
        <v>457</v>
      </c>
      <c r="B49" s="329">
        <v>2865.4737392295997</v>
      </c>
      <c r="C49" s="329">
        <v>6432.90592492085</v>
      </c>
      <c r="D49" s="329">
        <v>2280</v>
      </c>
      <c r="E49" s="331" t="s">
        <v>113</v>
      </c>
      <c r="F49" s="329">
        <v>195138</v>
      </c>
      <c r="G49" s="329">
        <v>228</v>
      </c>
      <c r="H49" s="136">
        <f>SUM(H40:H48)</f>
        <v>195366</v>
      </c>
      <c r="I49" s="382"/>
      <c r="P49" s="390"/>
      <c r="Q49" s="390"/>
    </row>
    <row r="50" spans="1:17" ht="12.75">
      <c r="A50" s="185"/>
      <c r="B50" s="329"/>
      <c r="C50" s="329"/>
      <c r="D50" s="329"/>
      <c r="E50" s="329"/>
      <c r="F50" s="329"/>
      <c r="G50" s="329"/>
      <c r="H50" s="370"/>
      <c r="I50" s="382"/>
      <c r="P50" s="390"/>
      <c r="Q50" s="390"/>
    </row>
    <row r="51" spans="1:17" ht="12.75">
      <c r="A51" s="183" t="s">
        <v>242</v>
      </c>
      <c r="B51" s="329">
        <v>4000</v>
      </c>
      <c r="C51" s="331">
        <v>5000</v>
      </c>
      <c r="D51" s="331" t="s">
        <v>113</v>
      </c>
      <c r="E51" s="331" t="s">
        <v>113</v>
      </c>
      <c r="F51" s="329">
        <v>73976</v>
      </c>
      <c r="G51" s="329" t="s">
        <v>113</v>
      </c>
      <c r="H51" s="136">
        <f>SUM(F51:G51)</f>
        <v>73976</v>
      </c>
      <c r="I51" s="382"/>
      <c r="P51" s="390"/>
      <c r="Q51" s="390"/>
    </row>
    <row r="52" spans="1:17" ht="12.75">
      <c r="A52" s="183"/>
      <c r="B52" s="325"/>
      <c r="C52" s="325"/>
      <c r="D52" s="325"/>
      <c r="E52" s="325"/>
      <c r="F52" s="325"/>
      <c r="G52" s="325"/>
      <c r="H52" s="370"/>
      <c r="I52" s="382"/>
      <c r="P52" s="390"/>
      <c r="Q52" s="390"/>
    </row>
    <row r="53" spans="1:17" ht="12.75">
      <c r="A53" s="182" t="s">
        <v>243</v>
      </c>
      <c r="B53" s="325">
        <v>3540</v>
      </c>
      <c r="C53" s="325">
        <v>8551</v>
      </c>
      <c r="D53" s="325">
        <v>1500</v>
      </c>
      <c r="E53" s="325">
        <v>6000</v>
      </c>
      <c r="F53" s="325">
        <v>447822</v>
      </c>
      <c r="G53" s="325">
        <v>360</v>
      </c>
      <c r="H53" s="370">
        <f>SUM(F53:G53)</f>
        <v>448182</v>
      </c>
      <c r="I53" s="382"/>
      <c r="P53" s="390"/>
      <c r="Q53" s="390"/>
    </row>
    <row r="54" spans="1:17" ht="12.75">
      <c r="A54" s="184" t="s">
        <v>244</v>
      </c>
      <c r="B54" s="325">
        <v>4800</v>
      </c>
      <c r="C54" s="325">
        <v>13440</v>
      </c>
      <c r="D54" s="325">
        <v>2469</v>
      </c>
      <c r="E54" s="326" t="s">
        <v>113</v>
      </c>
      <c r="F54" s="325">
        <v>1295711</v>
      </c>
      <c r="G54" s="325">
        <v>4313</v>
      </c>
      <c r="H54" s="370">
        <f>SUM(F54:G54)</f>
        <v>1300024</v>
      </c>
      <c r="I54" s="382"/>
      <c r="P54" s="390"/>
      <c r="Q54" s="390"/>
    </row>
    <row r="55" spans="1:17" ht="12.75">
      <c r="A55" s="182" t="s">
        <v>245</v>
      </c>
      <c r="B55" s="325">
        <v>4577.323050352857</v>
      </c>
      <c r="C55" s="325">
        <v>6200</v>
      </c>
      <c r="D55" s="325">
        <v>3000</v>
      </c>
      <c r="E55" s="326" t="s">
        <v>113</v>
      </c>
      <c r="F55" s="325">
        <v>465707</v>
      </c>
      <c r="G55" s="325">
        <v>2250</v>
      </c>
      <c r="H55" s="370">
        <f>SUM(F55:G55)</f>
        <v>467957</v>
      </c>
      <c r="I55" s="382"/>
      <c r="P55" s="390"/>
      <c r="Q55" s="390"/>
    </row>
    <row r="56" spans="1:17" ht="12.75">
      <c r="A56" s="182" t="s">
        <v>246</v>
      </c>
      <c r="B56" s="325">
        <v>2115</v>
      </c>
      <c r="C56" s="326" t="s">
        <v>113</v>
      </c>
      <c r="D56" s="326" t="s">
        <v>113</v>
      </c>
      <c r="E56" s="326" t="s">
        <v>113</v>
      </c>
      <c r="F56" s="325">
        <v>5501</v>
      </c>
      <c r="G56" s="325" t="s">
        <v>113</v>
      </c>
      <c r="H56" s="370">
        <f>SUM(F56:G56)</f>
        <v>5501</v>
      </c>
      <c r="I56" s="382"/>
      <c r="P56" s="390"/>
      <c r="Q56" s="390"/>
    </row>
    <row r="57" spans="1:17" ht="12.75">
      <c r="A57" s="182" t="s">
        <v>247</v>
      </c>
      <c r="B57" s="325">
        <v>2918</v>
      </c>
      <c r="C57" s="325">
        <v>11698</v>
      </c>
      <c r="D57" s="326" t="s">
        <v>113</v>
      </c>
      <c r="E57" s="326" t="s">
        <v>113</v>
      </c>
      <c r="F57" s="325">
        <v>673584</v>
      </c>
      <c r="G57" s="325" t="s">
        <v>113</v>
      </c>
      <c r="H57" s="370">
        <f>SUM(F57:G57)</f>
        <v>673584</v>
      </c>
      <c r="I57" s="382"/>
      <c r="P57" s="390"/>
      <c r="Q57" s="390"/>
    </row>
    <row r="58" spans="1:17" ht="12.75">
      <c r="A58" s="185" t="s">
        <v>248</v>
      </c>
      <c r="B58" s="329">
        <v>4060.8909098165777</v>
      </c>
      <c r="C58" s="329">
        <v>11436.494188345063</v>
      </c>
      <c r="D58" s="329">
        <v>2568.579067121729</v>
      </c>
      <c r="E58" s="329">
        <v>6000</v>
      </c>
      <c r="F58" s="329">
        <f>SUM(F53:F57)</f>
        <v>2888325</v>
      </c>
      <c r="G58" s="329">
        <v>6923</v>
      </c>
      <c r="H58" s="136">
        <f>SUM(H53:H57)</f>
        <v>2895248</v>
      </c>
      <c r="I58" s="382"/>
      <c r="P58" s="390"/>
      <c r="Q58" s="390"/>
    </row>
    <row r="59" spans="1:17" ht="12.75">
      <c r="A59" s="185"/>
      <c r="B59" s="325"/>
      <c r="C59" s="325"/>
      <c r="D59" s="325"/>
      <c r="E59" s="325"/>
      <c r="F59" s="329"/>
      <c r="G59" s="329"/>
      <c r="H59" s="370"/>
      <c r="I59" s="382"/>
      <c r="P59" s="390"/>
      <c r="Q59" s="390"/>
    </row>
    <row r="60" spans="1:17" ht="12.75">
      <c r="A60" s="182" t="s">
        <v>249</v>
      </c>
      <c r="B60" s="325">
        <v>1405</v>
      </c>
      <c r="C60" s="325">
        <v>4379</v>
      </c>
      <c r="D60" s="325" t="s">
        <v>113</v>
      </c>
      <c r="E60" s="326" t="s">
        <v>113</v>
      </c>
      <c r="F60" s="325">
        <v>39436</v>
      </c>
      <c r="G60" s="325" t="s">
        <v>113</v>
      </c>
      <c r="H60" s="370">
        <f>SUM(F60:G60)</f>
        <v>39436</v>
      </c>
      <c r="I60" s="382"/>
      <c r="P60" s="390"/>
      <c r="Q60" s="390"/>
    </row>
    <row r="61" spans="1:17" ht="12.75">
      <c r="A61" s="184" t="s">
        <v>250</v>
      </c>
      <c r="B61" s="325">
        <v>2080</v>
      </c>
      <c r="C61" s="326" t="s">
        <v>113</v>
      </c>
      <c r="D61" s="325" t="s">
        <v>113</v>
      </c>
      <c r="E61" s="326" t="s">
        <v>113</v>
      </c>
      <c r="F61" s="325">
        <v>2149</v>
      </c>
      <c r="G61" s="325" t="s">
        <v>113</v>
      </c>
      <c r="H61" s="370">
        <f>SUM(F61:G61)</f>
        <v>2149</v>
      </c>
      <c r="I61" s="382"/>
      <c r="P61" s="390"/>
      <c r="Q61" s="390"/>
    </row>
    <row r="62" spans="1:17" ht="12.75">
      <c r="A62" s="182" t="s">
        <v>251</v>
      </c>
      <c r="B62" s="325">
        <v>6600</v>
      </c>
      <c r="C62" s="326" t="s">
        <v>113</v>
      </c>
      <c r="D62" s="325">
        <v>2400</v>
      </c>
      <c r="E62" s="326" t="s">
        <v>113</v>
      </c>
      <c r="F62" s="325">
        <v>347153</v>
      </c>
      <c r="G62" s="325">
        <v>1440</v>
      </c>
      <c r="H62" s="370">
        <f>SUM(F62:G62)</f>
        <v>348593</v>
      </c>
      <c r="I62" s="382"/>
      <c r="P62" s="390"/>
      <c r="Q62" s="390"/>
    </row>
    <row r="63" spans="1:17" ht="12.75">
      <c r="A63" s="183" t="s">
        <v>252</v>
      </c>
      <c r="B63" s="329">
        <v>5585.258796960356</v>
      </c>
      <c r="C63" s="329">
        <v>4379</v>
      </c>
      <c r="D63" s="329">
        <v>2400</v>
      </c>
      <c r="E63" s="331" t="s">
        <v>113</v>
      </c>
      <c r="F63" s="329">
        <v>388738</v>
      </c>
      <c r="G63" s="329">
        <v>1440</v>
      </c>
      <c r="H63" s="136">
        <f>SUM(H60:H62)</f>
        <v>390178</v>
      </c>
      <c r="I63" s="382"/>
      <c r="P63" s="390"/>
      <c r="Q63" s="390"/>
    </row>
    <row r="64" spans="1:17" ht="12.75">
      <c r="A64" s="183"/>
      <c r="B64" s="329"/>
      <c r="C64" s="329"/>
      <c r="D64" s="329"/>
      <c r="E64" s="329"/>
      <c r="F64" s="329"/>
      <c r="G64" s="329"/>
      <c r="H64" s="370"/>
      <c r="I64" s="382"/>
      <c r="P64" s="390"/>
      <c r="Q64" s="390"/>
    </row>
    <row r="65" spans="1:17" ht="12.75">
      <c r="A65" s="183" t="s">
        <v>253</v>
      </c>
      <c r="B65" s="329">
        <v>1800</v>
      </c>
      <c r="C65" s="329">
        <v>5900</v>
      </c>
      <c r="D65" s="331" t="s">
        <v>113</v>
      </c>
      <c r="E65" s="331" t="s">
        <v>113</v>
      </c>
      <c r="F65" s="329">
        <v>108409</v>
      </c>
      <c r="G65" s="329" t="s">
        <v>113</v>
      </c>
      <c r="H65" s="136">
        <f>SUM(F65:G65)</f>
        <v>108409</v>
      </c>
      <c r="I65" s="382"/>
      <c r="P65" s="390"/>
      <c r="Q65" s="390"/>
    </row>
    <row r="66" spans="1:17" ht="12.75">
      <c r="A66" s="183"/>
      <c r="B66" s="325"/>
      <c r="C66" s="325"/>
      <c r="D66" s="325"/>
      <c r="E66" s="325"/>
      <c r="F66" s="325"/>
      <c r="G66" s="325"/>
      <c r="H66" s="370"/>
      <c r="I66" s="382"/>
      <c r="P66" s="390"/>
      <c r="Q66" s="390"/>
    </row>
    <row r="67" spans="1:19" ht="12.75">
      <c r="A67" s="182" t="s">
        <v>254</v>
      </c>
      <c r="B67" s="325">
        <v>6183</v>
      </c>
      <c r="C67" s="325">
        <v>8000</v>
      </c>
      <c r="D67" s="325">
        <v>6183</v>
      </c>
      <c r="E67" s="326" t="s">
        <v>113</v>
      </c>
      <c r="F67" s="325">
        <v>389367</v>
      </c>
      <c r="G67" s="325">
        <v>74196</v>
      </c>
      <c r="H67" s="370">
        <f>SUM(F67:G67)</f>
        <v>463563</v>
      </c>
      <c r="I67" s="382"/>
      <c r="N67" s="390"/>
      <c r="O67" s="390"/>
      <c r="P67" s="390"/>
      <c r="Q67" s="390"/>
      <c r="S67" s="390"/>
    </row>
    <row r="68" spans="1:19" ht="12.75">
      <c r="A68" s="184" t="s">
        <v>255</v>
      </c>
      <c r="B68" s="325">
        <v>3000</v>
      </c>
      <c r="C68" s="326" t="s">
        <v>113</v>
      </c>
      <c r="D68" s="325" t="s">
        <v>113</v>
      </c>
      <c r="E68" s="326" t="s">
        <v>113</v>
      </c>
      <c r="F68" s="325">
        <v>13185</v>
      </c>
      <c r="G68" s="325" t="s">
        <v>113</v>
      </c>
      <c r="H68" s="370">
        <f>SUM(F68:G68)</f>
        <v>13185</v>
      </c>
      <c r="I68" s="382"/>
      <c r="N68" s="390"/>
      <c r="O68" s="390"/>
      <c r="P68" s="390"/>
      <c r="Q68" s="390"/>
      <c r="S68" s="390"/>
    </row>
    <row r="69" spans="1:17" ht="12.75">
      <c r="A69" s="183" t="s">
        <v>256</v>
      </c>
      <c r="B69" s="329">
        <v>5971.281725312146</v>
      </c>
      <c r="C69" s="329">
        <v>8000</v>
      </c>
      <c r="D69" s="329">
        <v>6183</v>
      </c>
      <c r="E69" s="331" t="s">
        <v>113</v>
      </c>
      <c r="F69" s="329">
        <v>402552</v>
      </c>
      <c r="G69" s="329">
        <v>74196</v>
      </c>
      <c r="H69" s="178">
        <f>SUM(H67:H68)</f>
        <v>476748</v>
      </c>
      <c r="I69" s="382"/>
      <c r="P69" s="390"/>
      <c r="Q69" s="390"/>
    </row>
    <row r="70" spans="1:17" ht="12.75">
      <c r="A70" s="183"/>
      <c r="B70" s="325"/>
      <c r="C70" s="325"/>
      <c r="D70" s="325"/>
      <c r="E70" s="325"/>
      <c r="F70" s="329"/>
      <c r="G70" s="329"/>
      <c r="H70" s="370"/>
      <c r="I70" s="382"/>
      <c r="P70" s="390"/>
      <c r="Q70" s="390"/>
    </row>
    <row r="71" spans="1:17" ht="12.75">
      <c r="A71" s="184" t="s">
        <v>257</v>
      </c>
      <c r="B71" s="325">
        <v>4195</v>
      </c>
      <c r="C71" s="325">
        <v>5783</v>
      </c>
      <c r="D71" s="326" t="s">
        <v>113</v>
      </c>
      <c r="E71" s="326" t="s">
        <v>113</v>
      </c>
      <c r="F71" s="325">
        <v>4800</v>
      </c>
      <c r="G71" s="325" t="s">
        <v>113</v>
      </c>
      <c r="H71" s="370">
        <f aca="true" t="shared" si="1" ref="H71:H78">SUM(F71:G71)</f>
        <v>4800</v>
      </c>
      <c r="I71" s="382"/>
      <c r="P71" s="390"/>
      <c r="Q71" s="390"/>
    </row>
    <row r="72" spans="1:17" ht="12.75">
      <c r="A72" s="184" t="s">
        <v>258</v>
      </c>
      <c r="B72" s="325">
        <v>10750</v>
      </c>
      <c r="C72" s="326" t="s">
        <v>113</v>
      </c>
      <c r="D72" s="326" t="s">
        <v>113</v>
      </c>
      <c r="E72" s="326" t="s">
        <v>113</v>
      </c>
      <c r="F72" s="325">
        <v>116164</v>
      </c>
      <c r="G72" s="325" t="s">
        <v>113</v>
      </c>
      <c r="H72" s="370">
        <f t="shared" si="1"/>
        <v>116164</v>
      </c>
      <c r="I72" s="382"/>
      <c r="P72" s="390"/>
      <c r="Q72" s="390"/>
    </row>
    <row r="73" spans="1:17" ht="12.75">
      <c r="A73" s="184" t="s">
        <v>259</v>
      </c>
      <c r="B73" s="325">
        <v>8004.185809086269</v>
      </c>
      <c r="C73" s="326" t="s">
        <v>113</v>
      </c>
      <c r="D73" s="325" t="s">
        <v>113</v>
      </c>
      <c r="E73" s="326" t="s">
        <v>113</v>
      </c>
      <c r="F73" s="325">
        <v>78401</v>
      </c>
      <c r="G73" s="325" t="s">
        <v>113</v>
      </c>
      <c r="H73" s="370">
        <f t="shared" si="1"/>
        <v>78401</v>
      </c>
      <c r="I73" s="382"/>
      <c r="P73" s="390"/>
      <c r="Q73" s="390"/>
    </row>
    <row r="74" spans="1:17" ht="12.75">
      <c r="A74" s="182" t="s">
        <v>260</v>
      </c>
      <c r="B74" s="325">
        <v>2900</v>
      </c>
      <c r="C74" s="325">
        <v>6500</v>
      </c>
      <c r="D74" s="325">
        <v>1500</v>
      </c>
      <c r="E74" s="326" t="s">
        <v>113</v>
      </c>
      <c r="F74" s="325">
        <v>16880</v>
      </c>
      <c r="G74" s="325">
        <v>20</v>
      </c>
      <c r="H74" s="370">
        <f t="shared" si="1"/>
        <v>16900</v>
      </c>
      <c r="I74" s="382"/>
      <c r="P74" s="390"/>
      <c r="Q74" s="390"/>
    </row>
    <row r="75" spans="1:17" ht="12.75">
      <c r="A75" s="182" t="s">
        <v>261</v>
      </c>
      <c r="B75" s="325">
        <v>7894</v>
      </c>
      <c r="C75" s="326" t="s">
        <v>113</v>
      </c>
      <c r="D75" s="325" t="s">
        <v>113</v>
      </c>
      <c r="E75" s="326" t="s">
        <v>113</v>
      </c>
      <c r="F75" s="325">
        <v>54895</v>
      </c>
      <c r="G75" s="325" t="s">
        <v>113</v>
      </c>
      <c r="H75" s="370">
        <f t="shared" si="1"/>
        <v>54895</v>
      </c>
      <c r="I75" s="382"/>
      <c r="P75" s="390"/>
      <c r="Q75" s="390"/>
    </row>
    <row r="76" spans="1:17" ht="12.75">
      <c r="A76" s="184" t="s">
        <v>262</v>
      </c>
      <c r="B76" s="325">
        <v>3800</v>
      </c>
      <c r="C76" s="326">
        <v>6600</v>
      </c>
      <c r="D76" s="326" t="s">
        <v>113</v>
      </c>
      <c r="E76" s="326" t="s">
        <v>113</v>
      </c>
      <c r="F76" s="325">
        <v>2704</v>
      </c>
      <c r="G76" s="325" t="s">
        <v>113</v>
      </c>
      <c r="H76" s="370">
        <f t="shared" si="1"/>
        <v>2704</v>
      </c>
      <c r="I76" s="382"/>
      <c r="P76" s="390"/>
      <c r="Q76" s="390"/>
    </row>
    <row r="77" spans="1:17" ht="12.75">
      <c r="A77" s="184" t="s">
        <v>263</v>
      </c>
      <c r="B77" s="325">
        <v>5000</v>
      </c>
      <c r="C77" s="326" t="s">
        <v>113</v>
      </c>
      <c r="D77" s="326" t="s">
        <v>113</v>
      </c>
      <c r="E77" s="326" t="s">
        <v>113</v>
      </c>
      <c r="F77" s="325">
        <v>12300</v>
      </c>
      <c r="G77" s="325" t="s">
        <v>113</v>
      </c>
      <c r="H77" s="370">
        <f t="shared" si="1"/>
        <v>12300</v>
      </c>
      <c r="I77" s="382"/>
      <c r="P77" s="390"/>
      <c r="Q77" s="390"/>
    </row>
    <row r="78" spans="1:17" ht="12.75">
      <c r="A78" s="182" t="s">
        <v>264</v>
      </c>
      <c r="B78" s="325">
        <v>8400</v>
      </c>
      <c r="C78" s="326" t="s">
        <v>113</v>
      </c>
      <c r="D78" s="326" t="s">
        <v>113</v>
      </c>
      <c r="E78" s="326" t="s">
        <v>113</v>
      </c>
      <c r="F78" s="325">
        <v>8375</v>
      </c>
      <c r="G78" s="325" t="s">
        <v>113</v>
      </c>
      <c r="H78" s="370">
        <f t="shared" si="1"/>
        <v>8375</v>
      </c>
      <c r="I78" s="382"/>
      <c r="P78" s="390"/>
      <c r="Q78" s="390"/>
    </row>
    <row r="79" spans="1:17" ht="12.75">
      <c r="A79" s="185" t="s">
        <v>458</v>
      </c>
      <c r="B79" s="329">
        <v>7778.242249549671</v>
      </c>
      <c r="C79" s="329">
        <v>6278.792141951838</v>
      </c>
      <c r="D79" s="329">
        <v>1500</v>
      </c>
      <c r="E79" s="331" t="s">
        <v>113</v>
      </c>
      <c r="F79" s="329">
        <f>SUM(F71:F78)</f>
        <v>294519</v>
      </c>
      <c r="G79" s="329">
        <f>SUM(G71:G78)</f>
        <v>20</v>
      </c>
      <c r="H79" s="136">
        <f>SUM(H71:H78)</f>
        <v>294539</v>
      </c>
      <c r="I79" s="382"/>
      <c r="P79" s="390"/>
      <c r="Q79" s="390"/>
    </row>
    <row r="80" spans="1:17" ht="12.75">
      <c r="A80" s="185"/>
      <c r="B80" s="325"/>
      <c r="C80" s="325"/>
      <c r="D80" s="325"/>
      <c r="E80" s="325"/>
      <c r="F80" s="329"/>
      <c r="G80" s="329"/>
      <c r="H80" s="370"/>
      <c r="I80" s="382"/>
      <c r="P80" s="390"/>
      <c r="Q80" s="390"/>
    </row>
    <row r="81" spans="1:17" ht="12.75">
      <c r="A81" s="182" t="s">
        <v>265</v>
      </c>
      <c r="B81" s="325">
        <v>740.7132573485303</v>
      </c>
      <c r="C81" s="326">
        <v>1763</v>
      </c>
      <c r="D81" s="326" t="s">
        <v>113</v>
      </c>
      <c r="E81" s="326" t="s">
        <v>113</v>
      </c>
      <c r="F81" s="325">
        <v>2600</v>
      </c>
      <c r="G81" s="325" t="s">
        <v>113</v>
      </c>
      <c r="H81" s="370">
        <f>SUM(F81:G81)</f>
        <v>2600</v>
      </c>
      <c r="I81" s="382"/>
      <c r="P81" s="390"/>
      <c r="Q81" s="390"/>
    </row>
    <row r="82" spans="1:17" ht="12.75">
      <c r="A82" s="182" t="s">
        <v>266</v>
      </c>
      <c r="B82" s="325">
        <v>1074</v>
      </c>
      <c r="C82" s="326">
        <v>3430</v>
      </c>
      <c r="D82" s="325" t="s">
        <v>113</v>
      </c>
      <c r="E82" s="326" t="s">
        <v>113</v>
      </c>
      <c r="F82" s="325">
        <v>18853</v>
      </c>
      <c r="G82" s="325" t="s">
        <v>113</v>
      </c>
      <c r="H82" s="370">
        <f>SUM(F82:G82)</f>
        <v>18853</v>
      </c>
      <c r="I82" s="382"/>
      <c r="P82" s="390"/>
      <c r="Q82" s="390"/>
    </row>
    <row r="83" spans="1:17" ht="12.75">
      <c r="A83" s="183" t="s">
        <v>267</v>
      </c>
      <c r="B83" s="329">
        <v>1010.8038446226469</v>
      </c>
      <c r="C83" s="331">
        <v>3318.766456266907</v>
      </c>
      <c r="D83" s="329" t="s">
        <v>113</v>
      </c>
      <c r="E83" s="331" t="s">
        <v>113</v>
      </c>
      <c r="F83" s="329">
        <v>21453</v>
      </c>
      <c r="G83" s="329" t="s">
        <v>113</v>
      </c>
      <c r="H83" s="136">
        <f>SUM(H81:H82)</f>
        <v>21453</v>
      </c>
      <c r="I83" s="382"/>
      <c r="P83" s="390"/>
      <c r="Q83" s="390"/>
    </row>
    <row r="84" spans="1:17" ht="12.75">
      <c r="A84" s="183"/>
      <c r="B84" s="325"/>
      <c r="C84" s="325"/>
      <c r="D84" s="325"/>
      <c r="E84" s="325"/>
      <c r="F84" s="329"/>
      <c r="G84" s="329"/>
      <c r="H84" s="370"/>
      <c r="I84" s="382"/>
      <c r="P84" s="390"/>
      <c r="Q84" s="390"/>
    </row>
    <row r="85" spans="1:9" ht="13.5" thickBot="1">
      <c r="A85" s="341" t="s">
        <v>268</v>
      </c>
      <c r="B85" s="335">
        <v>4504.341827078484</v>
      </c>
      <c r="C85" s="335">
        <v>9550.22243015941</v>
      </c>
      <c r="D85" s="335">
        <v>5384.8106188925085</v>
      </c>
      <c r="E85" s="335">
        <v>6000</v>
      </c>
      <c r="F85" s="333">
        <f>SUM(F12:F16,F21:F25,F30,F36:F38,F49:F51,F58,F63:F65,F69,F79,F83)</f>
        <v>5519045</v>
      </c>
      <c r="G85" s="333">
        <f>SUM(G12:G16,G21:G25,G30,G36:G38,G49:G51,G58,G63:G65,G69,G79,G83)</f>
        <v>82807</v>
      </c>
      <c r="H85" s="146">
        <f>SUM(H12,H14,H16,H21,H23,H25,H30,H36,H38,H49,H51,H58,H63,H65,H69,H79,H83)</f>
        <v>5601852</v>
      </c>
      <c r="I85" s="382"/>
    </row>
    <row r="87" spans="2:8" ht="12.75">
      <c r="B87" s="382"/>
      <c r="C87" s="382"/>
      <c r="D87" s="382"/>
      <c r="E87" s="382"/>
      <c r="H87" s="373"/>
    </row>
    <row r="88" spans="16:17" ht="12.75">
      <c r="P88" s="390"/>
      <c r="Q88" s="390"/>
    </row>
  </sheetData>
  <mergeCells count="7">
    <mergeCell ref="A1:H1"/>
    <mergeCell ref="A3:H3"/>
    <mergeCell ref="B5:E5"/>
    <mergeCell ref="B6:C6"/>
    <mergeCell ref="D6:E6"/>
    <mergeCell ref="F5:H5"/>
    <mergeCell ref="H6:H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  <ignoredErrors>
    <ignoredError sqref="F8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"/>
  <dimension ref="A1:P22"/>
  <sheetViews>
    <sheetView zoomScale="75" zoomScaleNormal="75" zoomScaleSheetLayoutView="50" workbookViewId="0" topLeftCell="A1">
      <selection activeCell="A1" sqref="A1:I1"/>
    </sheetView>
  </sheetViews>
  <sheetFormatPr defaultColWidth="11.421875" defaultRowHeight="12.75"/>
  <cols>
    <col min="1" max="1" width="25.7109375" style="116" customWidth="1"/>
    <col min="2" max="7" width="12.7109375" style="116" customWidth="1"/>
    <col min="8" max="8" width="19.7109375" style="116" customWidth="1"/>
    <col min="9" max="9" width="15.8515625" style="116" customWidth="1"/>
    <col min="10" max="16384" width="11.421875" style="116" customWidth="1"/>
  </cols>
  <sheetData>
    <row r="1" spans="1:16" ht="18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125"/>
      <c r="K1" s="125"/>
      <c r="P1" s="125"/>
    </row>
    <row r="2" spans="10:16" ht="12.75">
      <c r="J2" s="125"/>
      <c r="K2" s="125"/>
      <c r="P2" s="125"/>
    </row>
    <row r="3" spans="1:16" ht="15">
      <c r="A3" s="459" t="s">
        <v>449</v>
      </c>
      <c r="B3" s="459"/>
      <c r="C3" s="459"/>
      <c r="D3" s="459"/>
      <c r="E3" s="459"/>
      <c r="F3" s="459"/>
      <c r="G3" s="459"/>
      <c r="H3" s="459"/>
      <c r="I3" s="459"/>
      <c r="J3" s="125"/>
      <c r="K3" s="125"/>
      <c r="P3" s="125"/>
    </row>
    <row r="4" spans="1:16" ht="12.75">
      <c r="A4" s="121"/>
      <c r="B4" s="167"/>
      <c r="C4" s="167"/>
      <c r="D4" s="167"/>
      <c r="E4" s="167"/>
      <c r="F4" s="167"/>
      <c r="G4" s="167"/>
      <c r="H4" s="167"/>
      <c r="I4" s="167"/>
      <c r="J4" s="125"/>
      <c r="K4" s="125"/>
      <c r="P4" s="125"/>
    </row>
    <row r="5" spans="1:16" ht="12.75">
      <c r="A5" s="150" t="s">
        <v>198</v>
      </c>
      <c r="B5" s="456" t="s">
        <v>269</v>
      </c>
      <c r="C5" s="457"/>
      <c r="D5" s="457"/>
      <c r="E5" s="457"/>
      <c r="F5" s="458"/>
      <c r="G5" s="463" t="s">
        <v>169</v>
      </c>
      <c r="H5" s="464"/>
      <c r="I5" s="119" t="s">
        <v>8</v>
      </c>
      <c r="J5" s="125"/>
      <c r="K5" s="125"/>
      <c r="P5" s="125"/>
    </row>
    <row r="6" spans="1:16" ht="12.75">
      <c r="A6" s="150" t="s">
        <v>204</v>
      </c>
      <c r="B6" s="456" t="s">
        <v>9</v>
      </c>
      <c r="C6" s="457"/>
      <c r="D6" s="458"/>
      <c r="E6" s="456" t="s">
        <v>10</v>
      </c>
      <c r="F6" s="458"/>
      <c r="G6" s="461" t="s">
        <v>173</v>
      </c>
      <c r="H6" s="462"/>
      <c r="I6" s="119" t="s">
        <v>12</v>
      </c>
      <c r="J6" s="125"/>
      <c r="K6" s="125"/>
      <c r="P6" s="125"/>
    </row>
    <row r="7" spans="1:16" ht="13.5" thickBot="1">
      <c r="A7" s="168" t="s">
        <v>207</v>
      </c>
      <c r="B7" s="134" t="s">
        <v>157</v>
      </c>
      <c r="C7" s="134" t="s">
        <v>158</v>
      </c>
      <c r="D7" s="134" t="s">
        <v>9</v>
      </c>
      <c r="E7" s="134" t="s">
        <v>157</v>
      </c>
      <c r="F7" s="134" t="s">
        <v>158</v>
      </c>
      <c r="G7" s="134" t="s">
        <v>157</v>
      </c>
      <c r="H7" s="134" t="s">
        <v>158</v>
      </c>
      <c r="I7" s="134" t="s">
        <v>33</v>
      </c>
      <c r="J7" s="125"/>
      <c r="K7" s="125"/>
      <c r="P7" s="125"/>
    </row>
    <row r="8" spans="1:16" ht="12.75">
      <c r="A8" s="155" t="s">
        <v>470</v>
      </c>
      <c r="B8" s="327">
        <v>13</v>
      </c>
      <c r="C8" s="327" t="s">
        <v>113</v>
      </c>
      <c r="D8" s="327">
        <v>13</v>
      </c>
      <c r="E8" s="327">
        <v>13</v>
      </c>
      <c r="F8" s="327" t="s">
        <v>113</v>
      </c>
      <c r="G8" s="327" t="s">
        <v>113</v>
      </c>
      <c r="H8" s="327" t="s">
        <v>113</v>
      </c>
      <c r="I8" s="325" t="s">
        <v>113</v>
      </c>
      <c r="J8" s="125"/>
      <c r="K8" s="125"/>
      <c r="P8" s="125"/>
    </row>
    <row r="9" spans="1:16" ht="12.75">
      <c r="A9" s="164" t="s">
        <v>248</v>
      </c>
      <c r="B9" s="330">
        <v>13</v>
      </c>
      <c r="C9" s="330" t="s">
        <v>113</v>
      </c>
      <c r="D9" s="330">
        <v>13</v>
      </c>
      <c r="E9" s="330">
        <v>13</v>
      </c>
      <c r="F9" s="330" t="s">
        <v>113</v>
      </c>
      <c r="G9" s="330" t="s">
        <v>113</v>
      </c>
      <c r="H9" s="330" t="s">
        <v>113</v>
      </c>
      <c r="I9" s="329" t="s">
        <v>113</v>
      </c>
      <c r="J9" s="125"/>
      <c r="K9" s="125"/>
      <c r="P9" s="125"/>
    </row>
    <row r="10" spans="1:16" ht="12.75">
      <c r="A10" s="164"/>
      <c r="B10" s="330"/>
      <c r="C10" s="330"/>
      <c r="D10" s="330"/>
      <c r="E10" s="330"/>
      <c r="F10" s="330"/>
      <c r="G10" s="330"/>
      <c r="H10" s="330"/>
      <c r="I10" s="329"/>
      <c r="J10" s="125"/>
      <c r="K10" s="125"/>
      <c r="P10" s="125"/>
    </row>
    <row r="11" spans="1:16" ht="12.75">
      <c r="A11" s="155" t="s">
        <v>475</v>
      </c>
      <c r="B11" s="327">
        <v>40</v>
      </c>
      <c r="C11" s="327" t="s">
        <v>113</v>
      </c>
      <c r="D11" s="327">
        <v>40</v>
      </c>
      <c r="E11" s="327">
        <v>40</v>
      </c>
      <c r="F11" s="327" t="s">
        <v>113</v>
      </c>
      <c r="G11" s="327">
        <v>2562</v>
      </c>
      <c r="H11" s="327" t="s">
        <v>113</v>
      </c>
      <c r="I11" s="325">
        <v>102</v>
      </c>
      <c r="J11" s="125"/>
      <c r="K11" s="125"/>
      <c r="P11" s="125"/>
    </row>
    <row r="12" spans="1:16" ht="12.75">
      <c r="A12" s="159" t="s">
        <v>256</v>
      </c>
      <c r="B12" s="330">
        <v>40</v>
      </c>
      <c r="C12" s="330" t="s">
        <v>113</v>
      </c>
      <c r="D12" s="330">
        <v>40</v>
      </c>
      <c r="E12" s="330">
        <v>40</v>
      </c>
      <c r="F12" s="330" t="s">
        <v>113</v>
      </c>
      <c r="G12" s="330">
        <v>2562</v>
      </c>
      <c r="H12" s="330" t="s">
        <v>113</v>
      </c>
      <c r="I12" s="329">
        <v>102</v>
      </c>
      <c r="J12" s="125"/>
      <c r="K12" s="125"/>
      <c r="P12" s="125"/>
    </row>
    <row r="13" spans="1:16" ht="12.75">
      <c r="A13" s="159"/>
      <c r="B13" s="330"/>
      <c r="C13" s="330"/>
      <c r="D13" s="330"/>
      <c r="E13" s="330"/>
      <c r="F13" s="330"/>
      <c r="G13" s="330"/>
      <c r="H13" s="330"/>
      <c r="I13" s="329"/>
      <c r="J13" s="125"/>
      <c r="K13" s="125"/>
      <c r="P13" s="125"/>
    </row>
    <row r="14" spans="1:16" ht="12.75">
      <c r="A14" s="163" t="s">
        <v>483</v>
      </c>
      <c r="B14" s="327">
        <v>2552</v>
      </c>
      <c r="C14" s="327" t="s">
        <v>113</v>
      </c>
      <c r="D14" s="327">
        <v>2552</v>
      </c>
      <c r="E14" s="327">
        <v>2552</v>
      </c>
      <c r="F14" s="327" t="s">
        <v>113</v>
      </c>
      <c r="G14" s="327">
        <v>2000</v>
      </c>
      <c r="H14" s="327" t="s">
        <v>113</v>
      </c>
      <c r="I14" s="325">
        <v>5104</v>
      </c>
      <c r="J14" s="125"/>
      <c r="K14" s="125"/>
      <c r="P14" s="125"/>
    </row>
    <row r="15" spans="1:16" ht="12.75">
      <c r="A15" s="164" t="s">
        <v>458</v>
      </c>
      <c r="B15" s="330">
        <v>2552</v>
      </c>
      <c r="C15" s="330" t="s">
        <v>113</v>
      </c>
      <c r="D15" s="330">
        <v>2552</v>
      </c>
      <c r="E15" s="330">
        <v>2552</v>
      </c>
      <c r="F15" s="330" t="s">
        <v>113</v>
      </c>
      <c r="G15" s="330">
        <v>2000</v>
      </c>
      <c r="H15" s="330" t="s">
        <v>113</v>
      </c>
      <c r="I15" s="329">
        <v>5104</v>
      </c>
      <c r="J15" s="125"/>
      <c r="K15" s="125"/>
      <c r="P15" s="125"/>
    </row>
    <row r="16" spans="1:16" s="179" customFormat="1" ht="12.75">
      <c r="A16" s="164"/>
      <c r="B16" s="330"/>
      <c r="C16" s="330"/>
      <c r="D16" s="330"/>
      <c r="E16" s="330"/>
      <c r="F16" s="330"/>
      <c r="G16" s="330"/>
      <c r="H16" s="330"/>
      <c r="I16" s="329"/>
      <c r="J16" s="126"/>
      <c r="K16" s="126"/>
      <c r="L16" s="116"/>
      <c r="M16" s="116"/>
      <c r="N16" s="116"/>
      <c r="O16" s="116"/>
      <c r="P16" s="126"/>
    </row>
    <row r="17" spans="1:16" ht="13.5" thickBot="1">
      <c r="A17" s="294" t="s">
        <v>487</v>
      </c>
      <c r="B17" s="335">
        <v>2605</v>
      </c>
      <c r="C17" s="335" t="s">
        <v>113</v>
      </c>
      <c r="D17" s="335">
        <v>2605</v>
      </c>
      <c r="E17" s="335">
        <v>2605</v>
      </c>
      <c r="F17" s="335" t="s">
        <v>113</v>
      </c>
      <c r="G17" s="335">
        <v>1998.6487523992323</v>
      </c>
      <c r="H17" s="335" t="s">
        <v>113</v>
      </c>
      <c r="I17" s="333">
        <v>5206</v>
      </c>
      <c r="J17" s="125"/>
      <c r="K17" s="125"/>
      <c r="P17" s="125"/>
    </row>
    <row r="18" spans="11:16" ht="12.75">
      <c r="K18" s="125"/>
      <c r="P18" s="125"/>
    </row>
    <row r="19" spans="11:16" ht="12.75">
      <c r="K19" s="125"/>
      <c r="P19" s="125"/>
    </row>
    <row r="20" spans="11:16" ht="12.75">
      <c r="K20" s="125"/>
      <c r="P20" s="125"/>
    </row>
    <row r="21" spans="11:16" ht="12.75">
      <c r="K21" s="125"/>
      <c r="P21" s="125"/>
    </row>
    <row r="22" ht="12.75">
      <c r="K22" s="125"/>
    </row>
  </sheetData>
  <mergeCells count="7">
    <mergeCell ref="B6:D6"/>
    <mergeCell ref="E6:F6"/>
    <mergeCell ref="G6:H6"/>
    <mergeCell ref="A1:I1"/>
    <mergeCell ref="A3:I3"/>
    <mergeCell ref="B5:F5"/>
    <mergeCell ref="G5:H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1:I18"/>
  <sheetViews>
    <sheetView zoomScale="75" zoomScaleNormal="75" zoomScaleSheetLayoutView="50" workbookViewId="0" topLeftCell="A1">
      <selection activeCell="A1" sqref="A1:D1"/>
    </sheetView>
  </sheetViews>
  <sheetFormatPr defaultColWidth="11.421875" defaultRowHeight="12.75"/>
  <cols>
    <col min="1" max="1" width="43.28125" style="116" customWidth="1"/>
    <col min="2" max="4" width="25.7109375" style="116" customWidth="1"/>
    <col min="5" max="7" width="11.421875" style="116" customWidth="1"/>
    <col min="8" max="8" width="19.7109375" style="116" customWidth="1"/>
    <col min="9" max="9" width="15.8515625" style="116" customWidth="1"/>
    <col min="10" max="16384" width="11.421875" style="116" customWidth="1"/>
  </cols>
  <sheetData>
    <row r="1" spans="1:9" ht="18">
      <c r="A1" s="440" t="s">
        <v>0</v>
      </c>
      <c r="B1" s="440"/>
      <c r="C1" s="440"/>
      <c r="D1" s="440"/>
      <c r="E1" s="115"/>
      <c r="F1" s="115"/>
      <c r="G1" s="115"/>
      <c r="H1" s="115"/>
      <c r="I1" s="115"/>
    </row>
    <row r="2" spans="1:5" ht="12.75">
      <c r="A2" s="125"/>
      <c r="B2" s="125"/>
      <c r="C2" s="125"/>
      <c r="D2" s="125"/>
      <c r="E2" s="125"/>
    </row>
    <row r="3" spans="1:5" ht="15">
      <c r="A3" s="429" t="s">
        <v>489</v>
      </c>
      <c r="B3" s="429"/>
      <c r="C3" s="429"/>
      <c r="D3" s="429"/>
      <c r="E3" s="125"/>
    </row>
    <row r="4" spans="1:5" ht="12.75">
      <c r="A4" s="121"/>
      <c r="B4" s="121"/>
      <c r="C4" s="121"/>
      <c r="D4" s="121"/>
      <c r="E4" s="125"/>
    </row>
    <row r="5" spans="1:5" ht="12.75">
      <c r="A5" s="130" t="s">
        <v>198</v>
      </c>
      <c r="B5" s="165"/>
      <c r="C5" s="165"/>
      <c r="D5" s="165"/>
      <c r="E5" s="125"/>
    </row>
    <row r="6" spans="1:5" ht="12.75">
      <c r="A6" s="130" t="s">
        <v>204</v>
      </c>
      <c r="B6" s="119" t="s">
        <v>157</v>
      </c>
      <c r="C6" s="119" t="s">
        <v>158</v>
      </c>
      <c r="D6" s="119" t="s">
        <v>9</v>
      </c>
      <c r="E6" s="125"/>
    </row>
    <row r="7" spans="1:5" ht="13.5" thickBot="1">
      <c r="A7" s="149" t="s">
        <v>207</v>
      </c>
      <c r="B7" s="300"/>
      <c r="C7" s="300"/>
      <c r="D7" s="300"/>
      <c r="E7" s="125"/>
    </row>
    <row r="8" spans="1:5" ht="12.75">
      <c r="A8" s="155" t="s">
        <v>464</v>
      </c>
      <c r="B8" s="327">
        <v>108</v>
      </c>
      <c r="C8" s="327">
        <v>8</v>
      </c>
      <c r="D8" s="325">
        <v>116</v>
      </c>
      <c r="E8" s="125"/>
    </row>
    <row r="9" spans="1:5" ht="12.75">
      <c r="A9" s="159" t="s">
        <v>231</v>
      </c>
      <c r="B9" s="330">
        <v>108</v>
      </c>
      <c r="C9" s="330">
        <v>8</v>
      </c>
      <c r="D9" s="329">
        <v>116</v>
      </c>
      <c r="E9" s="125"/>
    </row>
    <row r="10" spans="1:5" ht="12.75">
      <c r="A10" s="159"/>
      <c r="B10" s="330"/>
      <c r="C10" s="330"/>
      <c r="D10" s="329"/>
      <c r="E10" s="125"/>
    </row>
    <row r="11" spans="1:5" ht="12.75">
      <c r="A11" s="155" t="s">
        <v>469</v>
      </c>
      <c r="B11" s="327" t="s">
        <v>113</v>
      </c>
      <c r="C11" s="327">
        <v>35</v>
      </c>
      <c r="D11" s="325">
        <v>35</v>
      </c>
      <c r="E11" s="125"/>
    </row>
    <row r="12" spans="1:5" ht="12.75">
      <c r="A12" s="164" t="s">
        <v>248</v>
      </c>
      <c r="B12" s="330" t="s">
        <v>113</v>
      </c>
      <c r="C12" s="330">
        <v>35</v>
      </c>
      <c r="D12" s="329">
        <v>35</v>
      </c>
      <c r="E12" s="125"/>
    </row>
    <row r="13" spans="1:5" ht="12.75">
      <c r="A13" s="164"/>
      <c r="B13" s="330"/>
      <c r="C13" s="330"/>
      <c r="D13" s="329"/>
      <c r="E13" s="125"/>
    </row>
    <row r="14" spans="1:5" ht="12.75">
      <c r="A14" s="155" t="s">
        <v>485</v>
      </c>
      <c r="B14" s="327" t="s">
        <v>113</v>
      </c>
      <c r="C14" s="327">
        <v>7</v>
      </c>
      <c r="D14" s="325">
        <v>7</v>
      </c>
      <c r="E14" s="125"/>
    </row>
    <row r="15" spans="1:5" ht="12.75">
      <c r="A15" s="155" t="s">
        <v>486</v>
      </c>
      <c r="B15" s="327" t="s">
        <v>113</v>
      </c>
      <c r="C15" s="327">
        <v>12</v>
      </c>
      <c r="D15" s="325">
        <v>12</v>
      </c>
      <c r="E15" s="125"/>
    </row>
    <row r="16" spans="1:5" s="179" customFormat="1" ht="12.75">
      <c r="A16" s="159" t="s">
        <v>267</v>
      </c>
      <c r="B16" s="330" t="s">
        <v>113</v>
      </c>
      <c r="C16" s="330">
        <v>19</v>
      </c>
      <c r="D16" s="329">
        <v>19</v>
      </c>
      <c r="E16" s="126"/>
    </row>
    <row r="17" spans="1:5" ht="12.75">
      <c r="A17" s="159"/>
      <c r="B17" s="330"/>
      <c r="C17" s="330"/>
      <c r="D17" s="329"/>
      <c r="E17" s="125"/>
    </row>
    <row r="18" spans="1:5" ht="13.5" thickBot="1">
      <c r="A18" s="294" t="s">
        <v>487</v>
      </c>
      <c r="B18" s="335">
        <v>108</v>
      </c>
      <c r="C18" s="335">
        <v>62</v>
      </c>
      <c r="D18" s="333">
        <v>170</v>
      </c>
      <c r="E18" s="125"/>
    </row>
  </sheetData>
  <mergeCells count="2">
    <mergeCell ref="A1:D1"/>
    <mergeCell ref="A3:D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11"/>
  <dimension ref="A1:I30"/>
  <sheetViews>
    <sheetView showGridLines="0" zoomScale="75" zoomScaleNormal="75" zoomScaleSheetLayoutView="50" workbookViewId="0" topLeftCell="A1">
      <selection activeCell="A1" sqref="A1:F1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9.7109375" style="3" customWidth="1"/>
    <col min="9" max="9" width="15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444" t="s">
        <v>0</v>
      </c>
      <c r="B1" s="444"/>
      <c r="C1" s="444"/>
      <c r="D1" s="444"/>
      <c r="E1" s="444"/>
      <c r="F1" s="444"/>
      <c r="G1" s="1"/>
      <c r="H1" s="1"/>
      <c r="I1" s="1"/>
    </row>
    <row r="3" spans="1:8" ht="15">
      <c r="A3" s="448" t="s">
        <v>26</v>
      </c>
      <c r="B3" s="448"/>
      <c r="C3" s="448"/>
      <c r="D3" s="448"/>
      <c r="E3" s="448"/>
      <c r="F3" s="448"/>
      <c r="G3" s="41"/>
      <c r="H3" s="41"/>
    </row>
    <row r="4" spans="1:8" ht="15">
      <c r="A4" s="4"/>
      <c r="B4" s="5"/>
      <c r="C4" s="5"/>
      <c r="D4" s="5"/>
      <c r="E4" s="5"/>
      <c r="F4" s="5"/>
      <c r="G4" s="41"/>
      <c r="H4" s="41"/>
    </row>
    <row r="5" spans="1:6" ht="12.75">
      <c r="A5" s="6"/>
      <c r="B5" s="12" t="s">
        <v>27</v>
      </c>
      <c r="C5" s="11" t="s">
        <v>28</v>
      </c>
      <c r="D5" s="42"/>
      <c r="E5" s="43" t="s">
        <v>29</v>
      </c>
      <c r="F5" s="44"/>
    </row>
    <row r="6" spans="1:6" ht="12.75">
      <c r="A6" s="10" t="s">
        <v>6</v>
      </c>
      <c r="B6" s="12" t="s">
        <v>30</v>
      </c>
      <c r="C6" s="11" t="s">
        <v>31</v>
      </c>
      <c r="D6" s="11" t="s">
        <v>32</v>
      </c>
      <c r="E6" s="45" t="s">
        <v>33</v>
      </c>
      <c r="F6" s="46"/>
    </row>
    <row r="7" spans="1:6" ht="12.75">
      <c r="A7" s="6"/>
      <c r="B7" s="12" t="s">
        <v>34</v>
      </c>
      <c r="C7" s="11" t="s">
        <v>35</v>
      </c>
      <c r="D7" s="11" t="s">
        <v>36</v>
      </c>
      <c r="E7" s="11" t="s">
        <v>37</v>
      </c>
      <c r="F7" s="11" t="s">
        <v>38</v>
      </c>
    </row>
    <row r="8" spans="1:6" ht="13.5" thickBot="1">
      <c r="A8" s="13"/>
      <c r="B8" s="12" t="s">
        <v>14</v>
      </c>
      <c r="C8" s="11" t="s">
        <v>39</v>
      </c>
      <c r="D8" s="14"/>
      <c r="E8" s="14"/>
      <c r="F8" s="14"/>
    </row>
    <row r="9" spans="1:6" ht="12.75">
      <c r="A9" s="29">
        <v>1985</v>
      </c>
      <c r="B9" s="47">
        <v>482.9</v>
      </c>
      <c r="C9" s="48">
        <v>26.330340293053506</v>
      </c>
      <c r="D9" s="49">
        <v>112202.94976740831</v>
      </c>
      <c r="E9" s="49">
        <v>16</v>
      </c>
      <c r="F9" s="49">
        <v>94054</v>
      </c>
    </row>
    <row r="10" spans="1:6" ht="12.75">
      <c r="A10" s="33">
        <v>1986</v>
      </c>
      <c r="B10" s="50">
        <v>442.9</v>
      </c>
      <c r="C10" s="51">
        <v>36.15688819972834</v>
      </c>
      <c r="D10" s="52">
        <v>138232.78400826993</v>
      </c>
      <c r="E10" s="52">
        <v>57</v>
      </c>
      <c r="F10" s="52">
        <v>115805</v>
      </c>
    </row>
    <row r="11" spans="1:6" ht="12.75">
      <c r="A11" s="33">
        <v>1987</v>
      </c>
      <c r="B11" s="50">
        <v>398.2</v>
      </c>
      <c r="C11" s="51">
        <v>24.124625869965023</v>
      </c>
      <c r="D11" s="52">
        <v>89196.20641159713</v>
      </c>
      <c r="E11" s="52">
        <v>168</v>
      </c>
      <c r="F11" s="52">
        <v>111890</v>
      </c>
    </row>
    <row r="12" spans="1:6" ht="12.75">
      <c r="A12" s="33">
        <v>1988</v>
      </c>
      <c r="B12" s="50">
        <v>372.5</v>
      </c>
      <c r="C12" s="51">
        <v>36.01264529467624</v>
      </c>
      <c r="D12" s="52">
        <v>134037.7195196711</v>
      </c>
      <c r="E12" s="52">
        <v>4216</v>
      </c>
      <c r="F12" s="52">
        <v>80990</v>
      </c>
    </row>
    <row r="13" spans="1:6" ht="12.75">
      <c r="A13" s="33">
        <v>1989</v>
      </c>
      <c r="B13" s="50">
        <v>374.2</v>
      </c>
      <c r="C13" s="51">
        <v>41.34362266056039</v>
      </c>
      <c r="D13" s="52">
        <v>154707.83599581695</v>
      </c>
      <c r="E13" s="52">
        <v>1392</v>
      </c>
      <c r="F13" s="52">
        <v>66479</v>
      </c>
    </row>
    <row r="14" spans="1:6" ht="12.75">
      <c r="A14" s="33">
        <v>1990</v>
      </c>
      <c r="B14" s="50">
        <v>422</v>
      </c>
      <c r="C14" s="51">
        <v>39.258110658348656</v>
      </c>
      <c r="D14" s="52">
        <v>166061.80808481484</v>
      </c>
      <c r="E14" s="52">
        <v>1473</v>
      </c>
      <c r="F14" s="52">
        <v>95007</v>
      </c>
    </row>
    <row r="15" spans="1:6" ht="12.75">
      <c r="A15" s="33">
        <v>1991</v>
      </c>
      <c r="B15" s="53">
        <v>425.9</v>
      </c>
      <c r="C15" s="54">
        <v>33.00157465171348</v>
      </c>
      <c r="D15" s="55">
        <v>140552.6907311913</v>
      </c>
      <c r="E15" s="52">
        <v>2859</v>
      </c>
      <c r="F15" s="52">
        <v>116008</v>
      </c>
    </row>
    <row r="16" spans="1:6" ht="12.75">
      <c r="A16" s="33">
        <v>1992</v>
      </c>
      <c r="B16" s="53">
        <v>380.8</v>
      </c>
      <c r="C16" s="54">
        <v>32.77319005204765</v>
      </c>
      <c r="D16" s="55">
        <v>124800.16347529239</v>
      </c>
      <c r="E16" s="52">
        <v>3808</v>
      </c>
      <c r="F16" s="52">
        <v>123409</v>
      </c>
    </row>
    <row r="17" spans="1:6" ht="12.75">
      <c r="A17" s="33">
        <v>1993</v>
      </c>
      <c r="B17" s="53">
        <v>349.4</v>
      </c>
      <c r="C17" s="54">
        <v>31.44495330135949</v>
      </c>
      <c r="D17" s="55">
        <v>109868.66683495005</v>
      </c>
      <c r="E17" s="52">
        <v>5166</v>
      </c>
      <c r="F17" s="52">
        <v>96275</v>
      </c>
    </row>
    <row r="18" spans="1:6" ht="12.75">
      <c r="A18" s="33">
        <v>1994</v>
      </c>
      <c r="B18" s="53">
        <v>284.9</v>
      </c>
      <c r="C18" s="54">
        <v>43.06852740014184</v>
      </c>
      <c r="D18" s="55">
        <v>122702.23456300408</v>
      </c>
      <c r="E18" s="52">
        <v>12946</v>
      </c>
      <c r="F18" s="52">
        <v>92198</v>
      </c>
    </row>
    <row r="19" spans="1:6" ht="12.75">
      <c r="A19" s="18">
        <v>1995</v>
      </c>
      <c r="B19" s="56">
        <v>363.1</v>
      </c>
      <c r="C19" s="57">
        <v>55.11280997199284</v>
      </c>
      <c r="D19" s="58">
        <v>200114.61300830595</v>
      </c>
      <c r="E19" s="59">
        <v>11850</v>
      </c>
      <c r="F19" s="52">
        <v>92804</v>
      </c>
    </row>
    <row r="20" spans="1:6" ht="12.75">
      <c r="A20" s="18">
        <v>1996</v>
      </c>
      <c r="B20" s="56">
        <v>326.1</v>
      </c>
      <c r="C20" s="57">
        <v>37.683458944863155</v>
      </c>
      <c r="D20" s="58">
        <v>122885.75961919874</v>
      </c>
      <c r="E20" s="58">
        <v>9045</v>
      </c>
      <c r="F20" s="55">
        <v>97519</v>
      </c>
    </row>
    <row r="21" spans="1:6" ht="12.75">
      <c r="A21" s="18">
        <v>1997</v>
      </c>
      <c r="B21" s="56">
        <v>262.9</v>
      </c>
      <c r="C21" s="57">
        <v>57.29448391090597</v>
      </c>
      <c r="D21" s="58">
        <v>150627.19820177177</v>
      </c>
      <c r="E21" s="58">
        <v>20141</v>
      </c>
      <c r="F21" s="55">
        <v>101437</v>
      </c>
    </row>
    <row r="22" spans="1:6" ht="12.75">
      <c r="A22" s="18">
        <v>1998</v>
      </c>
      <c r="B22" s="56">
        <v>296.2</v>
      </c>
      <c r="C22" s="57">
        <v>48.69400069717404</v>
      </c>
      <c r="D22" s="58">
        <v>144231.6300650295</v>
      </c>
      <c r="E22" s="58">
        <v>19920</v>
      </c>
      <c r="F22" s="55">
        <v>92711</v>
      </c>
    </row>
    <row r="23" spans="1:6" ht="12.75">
      <c r="A23" s="18">
        <v>1999</v>
      </c>
      <c r="B23" s="56">
        <v>332.995</v>
      </c>
      <c r="C23" s="57">
        <v>45.556717512290696</v>
      </c>
      <c r="D23" s="58">
        <f>B23*C23*10</f>
        <v>151701.59148005242</v>
      </c>
      <c r="E23" s="58">
        <v>23681</v>
      </c>
      <c r="F23" s="55">
        <v>106087</v>
      </c>
    </row>
    <row r="24" spans="1:6" ht="12.75">
      <c r="A24" s="18">
        <v>2000</v>
      </c>
      <c r="B24" s="56">
        <v>314.13</v>
      </c>
      <c r="C24" s="57">
        <v>43.71</v>
      </c>
      <c r="D24" s="58">
        <f>B24*C24*10</f>
        <v>137306.223</v>
      </c>
      <c r="E24" s="58">
        <v>19683.406</v>
      </c>
      <c r="F24" s="55">
        <v>113019.667</v>
      </c>
    </row>
    <row r="25" spans="1:6" ht="12.75">
      <c r="A25" s="18">
        <v>2001</v>
      </c>
      <c r="B25" s="56">
        <v>314.26175</v>
      </c>
      <c r="C25" s="57">
        <v>45.47</v>
      </c>
      <c r="D25" s="58">
        <f>B25*C25*10</f>
        <v>142894.817725</v>
      </c>
      <c r="E25" s="58">
        <v>28800.403</v>
      </c>
      <c r="F25" s="55">
        <v>103670.43</v>
      </c>
    </row>
    <row r="26" spans="1:6" ht="12.75">
      <c r="A26" s="18">
        <v>2002</v>
      </c>
      <c r="B26" s="56">
        <v>312.677</v>
      </c>
      <c r="C26" s="57">
        <v>43.31</v>
      </c>
      <c r="D26" s="58">
        <f>B26*C26*10</f>
        <v>135420.4087</v>
      </c>
      <c r="E26" s="58">
        <v>24975.026</v>
      </c>
      <c r="F26" s="55">
        <v>122427.962</v>
      </c>
    </row>
    <row r="27" spans="1:6" ht="13.5" thickBot="1">
      <c r="A27" s="32" t="s">
        <v>450</v>
      </c>
      <c r="B27" s="60">
        <v>317.3</v>
      </c>
      <c r="C27" s="61">
        <v>42.84</v>
      </c>
      <c r="D27" s="62">
        <f>B27*C27*10</f>
        <v>135931.32</v>
      </c>
      <c r="E27" s="62"/>
      <c r="F27" s="63"/>
    </row>
    <row r="28" spans="1:6" ht="12.75">
      <c r="A28" s="6" t="s">
        <v>22</v>
      </c>
      <c r="B28" s="6"/>
      <c r="C28" s="6"/>
      <c r="D28" s="64"/>
      <c r="E28" s="64"/>
      <c r="F28" s="64"/>
    </row>
    <row r="29" spans="1:6" ht="12.75">
      <c r="A29" s="6"/>
      <c r="B29" s="6"/>
      <c r="C29" s="6"/>
      <c r="D29" s="64"/>
      <c r="E29" s="64"/>
      <c r="F29" s="64"/>
    </row>
    <row r="30" spans="1:6" ht="12.75">
      <c r="A30" s="6"/>
      <c r="B30" s="6"/>
      <c r="C30" s="6"/>
      <c r="D30" s="64"/>
      <c r="E30" s="64"/>
      <c r="F30" s="64"/>
    </row>
  </sheetData>
  <mergeCells count="2"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"/>
  <dimension ref="A1:I27"/>
  <sheetViews>
    <sheetView showGridLines="0" zoomScale="75" zoomScaleNormal="75" zoomScaleSheetLayoutView="50" workbookViewId="0" topLeftCell="A1">
      <selection activeCell="A1" sqref="A1:F1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9.7109375" style="3" customWidth="1"/>
    <col min="9" max="9" width="15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444" t="s">
        <v>0</v>
      </c>
      <c r="B1" s="444"/>
      <c r="C1" s="444"/>
      <c r="D1" s="444"/>
      <c r="E1" s="444"/>
      <c r="F1" s="444"/>
      <c r="G1" s="1"/>
      <c r="H1" s="1"/>
      <c r="I1" s="1"/>
    </row>
    <row r="3" spans="1:6" s="41" customFormat="1" ht="15">
      <c r="A3" s="467" t="s">
        <v>40</v>
      </c>
      <c r="B3" s="467"/>
      <c r="C3" s="467"/>
      <c r="D3" s="467"/>
      <c r="E3" s="467"/>
      <c r="F3" s="467"/>
    </row>
    <row r="4" spans="1:6" ht="12.75">
      <c r="A4" s="65"/>
      <c r="B4" s="46"/>
      <c r="C4" s="46"/>
      <c r="D4" s="66"/>
      <c r="E4" s="66"/>
      <c r="F4" s="66"/>
    </row>
    <row r="5" spans="1:6" ht="12.75">
      <c r="A5" s="6"/>
      <c r="B5" s="445" t="s">
        <v>41</v>
      </c>
      <c r="C5" s="446"/>
      <c r="D5" s="465" t="s">
        <v>42</v>
      </c>
      <c r="E5" s="466"/>
      <c r="F5" s="466"/>
    </row>
    <row r="6" spans="1:6" ht="12.75">
      <c r="A6" s="10" t="s">
        <v>6</v>
      </c>
      <c r="B6" s="437" t="s">
        <v>14</v>
      </c>
      <c r="C6" s="438"/>
      <c r="D6" s="67" t="s">
        <v>43</v>
      </c>
      <c r="E6" s="68" t="s">
        <v>44</v>
      </c>
      <c r="F6" s="68" t="s">
        <v>45</v>
      </c>
    </row>
    <row r="7" spans="1:6" ht="12.75">
      <c r="A7" s="6"/>
      <c r="B7" s="12" t="s">
        <v>17</v>
      </c>
      <c r="C7" s="12" t="s">
        <v>17</v>
      </c>
      <c r="D7" s="69"/>
      <c r="E7" s="67" t="s">
        <v>46</v>
      </c>
      <c r="F7" s="69"/>
    </row>
    <row r="8" spans="1:6" ht="13.5" thickBot="1">
      <c r="A8" s="13"/>
      <c r="B8" s="12" t="s">
        <v>47</v>
      </c>
      <c r="C8" s="12" t="s">
        <v>48</v>
      </c>
      <c r="D8" s="67" t="s">
        <v>49</v>
      </c>
      <c r="E8" s="67" t="s">
        <v>49</v>
      </c>
      <c r="F8" s="67" t="s">
        <v>33</v>
      </c>
    </row>
    <row r="9" spans="1:6" ht="12.75">
      <c r="A9" s="29">
        <v>1985</v>
      </c>
      <c r="B9" s="47">
        <v>4958</v>
      </c>
      <c r="C9" s="47">
        <v>9.2</v>
      </c>
      <c r="D9" s="49">
        <v>32382</v>
      </c>
      <c r="E9" s="49">
        <v>2129</v>
      </c>
      <c r="F9" s="49">
        <v>2703</v>
      </c>
    </row>
    <row r="10" spans="1:6" ht="12.75">
      <c r="A10" s="33">
        <v>1986</v>
      </c>
      <c r="B10" s="50">
        <v>5411.4</v>
      </c>
      <c r="C10" s="50">
        <v>8.2</v>
      </c>
      <c r="D10" s="52">
        <v>35082</v>
      </c>
      <c r="E10" s="52">
        <v>2126</v>
      </c>
      <c r="F10" s="52">
        <v>2406</v>
      </c>
    </row>
    <row r="11" spans="1:6" ht="12.75">
      <c r="A11" s="33">
        <v>1987</v>
      </c>
      <c r="B11" s="50">
        <v>5958.6</v>
      </c>
      <c r="C11" s="50">
        <v>8</v>
      </c>
      <c r="D11" s="52">
        <v>39976</v>
      </c>
      <c r="E11" s="52">
        <v>1677</v>
      </c>
      <c r="F11" s="52">
        <v>2350</v>
      </c>
    </row>
    <row r="12" spans="1:6" ht="12.75">
      <c r="A12" s="33">
        <v>1988</v>
      </c>
      <c r="B12" s="50">
        <v>3378.8</v>
      </c>
      <c r="C12" s="50">
        <v>9.4</v>
      </c>
      <c r="D12" s="52">
        <v>22129</v>
      </c>
      <c r="E12" s="52">
        <v>1301</v>
      </c>
      <c r="F12" s="52">
        <v>3005</v>
      </c>
    </row>
    <row r="13" spans="1:6" ht="12.75">
      <c r="A13" s="33">
        <v>1989</v>
      </c>
      <c r="B13" s="50">
        <v>4651.6</v>
      </c>
      <c r="C13" s="50">
        <v>7.9</v>
      </c>
      <c r="D13" s="52">
        <v>31130</v>
      </c>
      <c r="E13" s="52">
        <v>1502</v>
      </c>
      <c r="F13" s="52">
        <v>2519</v>
      </c>
    </row>
    <row r="14" spans="1:6" ht="12.75">
      <c r="A14" s="33">
        <v>1990</v>
      </c>
      <c r="B14" s="50">
        <v>6041.7</v>
      </c>
      <c r="C14" s="50">
        <v>9.2</v>
      </c>
      <c r="D14" s="52">
        <v>39692</v>
      </c>
      <c r="E14" s="52">
        <v>2538</v>
      </c>
      <c r="F14" s="52">
        <v>2382</v>
      </c>
    </row>
    <row r="15" spans="1:6" ht="12.75">
      <c r="A15" s="33">
        <v>1991</v>
      </c>
      <c r="B15" s="53">
        <v>4764.1</v>
      </c>
      <c r="C15" s="53">
        <v>6.8</v>
      </c>
      <c r="D15" s="52">
        <v>31390</v>
      </c>
      <c r="E15" s="52">
        <v>2126</v>
      </c>
      <c r="F15" s="52">
        <v>2140</v>
      </c>
    </row>
    <row r="16" spans="1:6" ht="12.75">
      <c r="A16" s="33">
        <v>1992</v>
      </c>
      <c r="B16" s="53">
        <v>5368.1</v>
      </c>
      <c r="C16" s="53">
        <v>8.3</v>
      </c>
      <c r="D16" s="52">
        <v>33832</v>
      </c>
      <c r="E16" s="52">
        <v>4349</v>
      </c>
      <c r="F16" s="52">
        <v>4494</v>
      </c>
    </row>
    <row r="17" spans="1:6" ht="12.75">
      <c r="A17" s="33">
        <v>1993</v>
      </c>
      <c r="B17" s="53">
        <v>4208</v>
      </c>
      <c r="C17" s="53">
        <v>10.2</v>
      </c>
      <c r="D17" s="52">
        <v>26507</v>
      </c>
      <c r="E17" s="52">
        <v>3391</v>
      </c>
      <c r="F17" s="52">
        <v>5109</v>
      </c>
    </row>
    <row r="18" spans="1:6" ht="12.75">
      <c r="A18" s="33">
        <v>1994</v>
      </c>
      <c r="B18" s="53">
        <v>2962.6</v>
      </c>
      <c r="C18" s="53">
        <v>6.9</v>
      </c>
      <c r="D18" s="52">
        <v>20783</v>
      </c>
      <c r="E18" s="52">
        <v>1374</v>
      </c>
      <c r="F18" s="52">
        <v>3304</v>
      </c>
    </row>
    <row r="19" spans="1:6" ht="12.75">
      <c r="A19" s="33">
        <v>1995</v>
      </c>
      <c r="B19" s="53">
        <v>2979.3</v>
      </c>
      <c r="C19" s="50">
        <v>7.6</v>
      </c>
      <c r="D19" s="52">
        <v>21040</v>
      </c>
      <c r="E19" s="52">
        <v>1656</v>
      </c>
      <c r="F19" s="52">
        <v>3340</v>
      </c>
    </row>
    <row r="20" spans="1:6" ht="12.75">
      <c r="A20" s="18">
        <v>1996</v>
      </c>
      <c r="B20" s="56">
        <v>4639.8</v>
      </c>
      <c r="C20" s="56">
        <v>7.7</v>
      </c>
      <c r="D20" s="59">
        <v>30401</v>
      </c>
      <c r="E20" s="58">
        <v>2595</v>
      </c>
      <c r="F20" s="55">
        <v>3958</v>
      </c>
    </row>
    <row r="21" spans="1:6" ht="12.75">
      <c r="A21" s="18">
        <v>1997</v>
      </c>
      <c r="B21" s="56">
        <v>5247.8</v>
      </c>
      <c r="C21" s="56">
        <v>12.7</v>
      </c>
      <c r="D21" s="58">
        <v>33217</v>
      </c>
      <c r="E21" s="58">
        <v>4502</v>
      </c>
      <c r="F21" s="55">
        <v>6068</v>
      </c>
    </row>
    <row r="22" spans="1:6" ht="12.75">
      <c r="A22" s="18">
        <v>1998</v>
      </c>
      <c r="B22" s="56">
        <v>4843.2</v>
      </c>
      <c r="C22" s="56">
        <v>7.4</v>
      </c>
      <c r="D22" s="58">
        <v>30224</v>
      </c>
      <c r="E22" s="58">
        <v>4492</v>
      </c>
      <c r="F22" s="55">
        <v>3159</v>
      </c>
    </row>
    <row r="23" spans="1:6" ht="12.75">
      <c r="A23" s="18">
        <v>1999</v>
      </c>
      <c r="B23" s="56">
        <v>5268.1</v>
      </c>
      <c r="C23" s="56">
        <v>6.5</v>
      </c>
      <c r="D23" s="58">
        <v>33388</v>
      </c>
      <c r="E23" s="58">
        <f>178.083+4055.386+27.902+54.743</f>
        <v>4316.1140000000005</v>
      </c>
      <c r="F23" s="55">
        <v>2906</v>
      </c>
    </row>
    <row r="24" spans="1:6" ht="12.75">
      <c r="A24" s="18">
        <v>2000</v>
      </c>
      <c r="B24" s="56">
        <v>6219.658</v>
      </c>
      <c r="C24" s="56">
        <v>6.024</v>
      </c>
      <c r="D24" s="58">
        <v>41173</v>
      </c>
      <c r="E24" s="58">
        <f>78.364+4406.289+32.71+101.207</f>
        <v>4618.57</v>
      </c>
      <c r="F24" s="55">
        <v>2155</v>
      </c>
    </row>
    <row r="25" spans="1:6" ht="12.75">
      <c r="A25" s="18">
        <v>2001</v>
      </c>
      <c r="B25" s="56">
        <v>4952.452633</v>
      </c>
      <c r="C25" s="56">
        <v>5.023</v>
      </c>
      <c r="D25" s="58">
        <v>30950.671</v>
      </c>
      <c r="E25" s="58">
        <v>3157.7039</v>
      </c>
      <c r="F25" s="55">
        <v>2551</v>
      </c>
    </row>
    <row r="26" spans="1:6" ht="13.5" thickBot="1">
      <c r="A26" s="23">
        <v>2002</v>
      </c>
      <c r="B26" s="60">
        <v>5617.294</v>
      </c>
      <c r="C26" s="60">
        <v>4.586</v>
      </c>
      <c r="D26" s="62">
        <v>34539.598073</v>
      </c>
      <c r="E26" s="62">
        <v>6009.1255</v>
      </c>
      <c r="F26" s="63">
        <v>1808</v>
      </c>
    </row>
    <row r="27" spans="1:6" ht="12.75">
      <c r="A27" s="6" t="s">
        <v>50</v>
      </c>
      <c r="B27" s="6"/>
      <c r="C27" s="6"/>
      <c r="D27" s="6"/>
      <c r="E27" s="6"/>
      <c r="F27" s="6"/>
    </row>
  </sheetData>
  <mergeCells count="5">
    <mergeCell ref="B5:C5"/>
    <mergeCell ref="B6:C6"/>
    <mergeCell ref="D5:F5"/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/>
  <dimension ref="A1:I33"/>
  <sheetViews>
    <sheetView showGridLines="0" zoomScale="75" zoomScaleNormal="75" zoomScaleSheetLayoutView="50" workbookViewId="0" topLeftCell="A1">
      <selection activeCell="A1" sqref="A1:G1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9.7109375" style="3" customWidth="1"/>
    <col min="9" max="9" width="15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444" t="s">
        <v>0</v>
      </c>
      <c r="B1" s="444"/>
      <c r="C1" s="444"/>
      <c r="D1" s="444"/>
      <c r="E1" s="444"/>
      <c r="F1" s="444"/>
      <c r="G1" s="444"/>
      <c r="H1" s="1"/>
      <c r="I1" s="1"/>
    </row>
    <row r="3" spans="1:7" s="41" customFormat="1" ht="15">
      <c r="A3" s="448" t="s">
        <v>289</v>
      </c>
      <c r="B3" s="448"/>
      <c r="C3" s="448"/>
      <c r="D3" s="448"/>
      <c r="E3" s="448"/>
      <c r="F3" s="448"/>
      <c r="G3" s="448"/>
    </row>
    <row r="4" spans="1:7" ht="12.75">
      <c r="A4" s="468"/>
      <c r="B4" s="468"/>
      <c r="C4" s="468"/>
      <c r="D4" s="468"/>
      <c r="E4" s="468"/>
      <c r="F4" s="468"/>
      <c r="G4" s="468"/>
    </row>
    <row r="5" spans="1:7" ht="12.75">
      <c r="A5" s="6"/>
      <c r="B5" s="433" t="s">
        <v>290</v>
      </c>
      <c r="C5" s="434"/>
      <c r="D5" s="433" t="s">
        <v>291</v>
      </c>
      <c r="E5" s="434"/>
      <c r="F5" s="433" t="s">
        <v>45</v>
      </c>
      <c r="G5" s="450"/>
    </row>
    <row r="6" spans="1:7" ht="13.5" thickBot="1">
      <c r="A6" s="190" t="s">
        <v>6</v>
      </c>
      <c r="B6" s="12" t="s">
        <v>292</v>
      </c>
      <c r="C6" s="8" t="s">
        <v>293</v>
      </c>
      <c r="D6" s="12" t="s">
        <v>292</v>
      </c>
      <c r="E6" s="8" t="s">
        <v>293</v>
      </c>
      <c r="F6" s="12" t="s">
        <v>292</v>
      </c>
      <c r="G6" s="8" t="s">
        <v>293</v>
      </c>
    </row>
    <row r="7" spans="1:7" ht="12.75">
      <c r="A7" s="29">
        <v>1985</v>
      </c>
      <c r="B7" s="191">
        <v>4072</v>
      </c>
      <c r="C7" s="191">
        <v>680273</v>
      </c>
      <c r="D7" s="192" t="s">
        <v>113</v>
      </c>
      <c r="E7" s="191">
        <v>738</v>
      </c>
      <c r="F7" s="191">
        <v>1374</v>
      </c>
      <c r="G7" s="191">
        <v>372</v>
      </c>
    </row>
    <row r="8" spans="1:7" ht="12.75">
      <c r="A8" s="33">
        <v>1986</v>
      </c>
      <c r="B8" s="193">
        <v>4973</v>
      </c>
      <c r="C8" s="193">
        <v>563211</v>
      </c>
      <c r="D8" s="194" t="s">
        <v>113</v>
      </c>
      <c r="E8" s="193">
        <v>7794</v>
      </c>
      <c r="F8" s="193">
        <v>2109</v>
      </c>
      <c r="G8" s="193">
        <v>409</v>
      </c>
    </row>
    <row r="9" spans="1:7" ht="12.75">
      <c r="A9" s="33">
        <v>1987</v>
      </c>
      <c r="B9" s="193">
        <v>7421</v>
      </c>
      <c r="C9" s="193">
        <v>483846</v>
      </c>
      <c r="D9" s="193">
        <v>39</v>
      </c>
      <c r="E9" s="193">
        <v>5484</v>
      </c>
      <c r="F9" s="193">
        <v>2045</v>
      </c>
      <c r="G9" s="193">
        <v>444</v>
      </c>
    </row>
    <row r="10" spans="1:7" ht="12.75">
      <c r="A10" s="33">
        <v>1988</v>
      </c>
      <c r="B10" s="193">
        <v>6778</v>
      </c>
      <c r="C10" s="193">
        <v>435749</v>
      </c>
      <c r="D10" s="194" t="s">
        <v>113</v>
      </c>
      <c r="E10" s="193">
        <v>3423</v>
      </c>
      <c r="F10" s="193">
        <v>3169</v>
      </c>
      <c r="G10" s="193">
        <v>1025</v>
      </c>
    </row>
    <row r="11" spans="1:7" ht="12.75">
      <c r="A11" s="33">
        <v>1989</v>
      </c>
      <c r="B11" s="193">
        <v>10426</v>
      </c>
      <c r="C11" s="193">
        <v>504133</v>
      </c>
      <c r="D11" s="193">
        <v>22071</v>
      </c>
      <c r="E11" s="193">
        <v>11835</v>
      </c>
      <c r="F11" s="193">
        <v>3274</v>
      </c>
      <c r="G11" s="193">
        <v>263</v>
      </c>
    </row>
    <row r="12" spans="1:7" ht="12.75">
      <c r="A12" s="33">
        <v>1990</v>
      </c>
      <c r="B12" s="193">
        <v>9645</v>
      </c>
      <c r="C12" s="193">
        <v>461771</v>
      </c>
      <c r="D12" s="193">
        <v>18623</v>
      </c>
      <c r="E12" s="193">
        <v>111868</v>
      </c>
      <c r="F12" s="193">
        <v>4555</v>
      </c>
      <c r="G12" s="193">
        <v>271</v>
      </c>
    </row>
    <row r="13" spans="1:7" ht="12.75">
      <c r="A13" s="33">
        <v>1991</v>
      </c>
      <c r="B13" s="193">
        <v>14053</v>
      </c>
      <c r="C13" s="193">
        <v>629801</v>
      </c>
      <c r="D13" s="193">
        <v>563</v>
      </c>
      <c r="E13" s="193">
        <v>134029</v>
      </c>
      <c r="F13" s="193">
        <v>6126</v>
      </c>
      <c r="G13" s="193">
        <v>467</v>
      </c>
    </row>
    <row r="14" spans="1:7" ht="12.75">
      <c r="A14" s="33">
        <v>1992</v>
      </c>
      <c r="B14" s="193">
        <v>7778</v>
      </c>
      <c r="C14" s="193">
        <v>685933</v>
      </c>
      <c r="D14" s="193">
        <v>385</v>
      </c>
      <c r="E14" s="193">
        <v>73260</v>
      </c>
      <c r="F14" s="193">
        <v>5060</v>
      </c>
      <c r="G14" s="193">
        <v>414</v>
      </c>
    </row>
    <row r="15" spans="1:7" ht="12.75">
      <c r="A15" s="33">
        <v>1993</v>
      </c>
      <c r="B15" s="193">
        <v>8547</v>
      </c>
      <c r="C15" s="193">
        <v>981897</v>
      </c>
      <c r="D15" s="193">
        <v>572</v>
      </c>
      <c r="E15" s="193">
        <v>121117</v>
      </c>
      <c r="F15" s="193">
        <v>4596</v>
      </c>
      <c r="G15" s="193">
        <v>536</v>
      </c>
    </row>
    <row r="16" spans="1:7" ht="12.75">
      <c r="A16" s="18">
        <v>1994</v>
      </c>
      <c r="B16" s="195">
        <v>76764</v>
      </c>
      <c r="C16" s="195">
        <v>876669</v>
      </c>
      <c r="D16" s="195">
        <v>32457</v>
      </c>
      <c r="E16" s="195">
        <v>70689</v>
      </c>
      <c r="F16" s="196">
        <v>6713</v>
      </c>
      <c r="G16" s="194">
        <v>247</v>
      </c>
    </row>
    <row r="17" spans="1:7" ht="12.75">
      <c r="A17" s="18">
        <v>1995</v>
      </c>
      <c r="B17" s="196">
        <v>245087</v>
      </c>
      <c r="C17" s="195">
        <v>637976</v>
      </c>
      <c r="D17" s="195">
        <v>39644</v>
      </c>
      <c r="E17" s="195">
        <v>35877</v>
      </c>
      <c r="F17" s="195">
        <v>5817</v>
      </c>
      <c r="G17" s="193">
        <v>160</v>
      </c>
    </row>
    <row r="18" spans="1:7" ht="12.75">
      <c r="A18" s="18">
        <v>1996</v>
      </c>
      <c r="B18" s="196">
        <v>113700</v>
      </c>
      <c r="C18" s="196">
        <v>691142</v>
      </c>
      <c r="D18" s="195">
        <v>9146</v>
      </c>
      <c r="E18" s="196">
        <v>34718</v>
      </c>
      <c r="F18" s="196">
        <v>4899</v>
      </c>
      <c r="G18" s="194">
        <v>323</v>
      </c>
    </row>
    <row r="19" spans="1:7" ht="12.75">
      <c r="A19" s="18">
        <v>1997</v>
      </c>
      <c r="B19" s="196">
        <v>14702</v>
      </c>
      <c r="C19" s="196">
        <v>996338</v>
      </c>
      <c r="D19" s="196">
        <v>5481</v>
      </c>
      <c r="E19" s="196">
        <v>75641</v>
      </c>
      <c r="F19" s="196">
        <v>9238</v>
      </c>
      <c r="G19" s="194">
        <v>570</v>
      </c>
    </row>
    <row r="20" spans="1:7" ht="12.75">
      <c r="A20" s="18">
        <v>1998</v>
      </c>
      <c r="B20" s="196">
        <v>89658</v>
      </c>
      <c r="C20" s="196">
        <v>1086686</v>
      </c>
      <c r="D20" s="196">
        <v>12695</v>
      </c>
      <c r="E20" s="196">
        <v>93215</v>
      </c>
      <c r="F20" s="196">
        <v>9977</v>
      </c>
      <c r="G20" s="194">
        <v>574</v>
      </c>
    </row>
    <row r="21" spans="1:7" ht="12.75">
      <c r="A21" s="18">
        <v>1999</v>
      </c>
      <c r="B21" s="197">
        <v>11518</v>
      </c>
      <c r="C21" s="197">
        <v>286995</v>
      </c>
      <c r="D21" s="197">
        <v>22665</v>
      </c>
      <c r="E21" s="197">
        <v>73657</v>
      </c>
      <c r="F21" s="197">
        <v>9631</v>
      </c>
      <c r="G21" s="194">
        <v>787</v>
      </c>
    </row>
    <row r="22" spans="1:7" ht="12.75">
      <c r="A22" s="18">
        <v>2000</v>
      </c>
      <c r="B22" s="197">
        <v>12036.521</v>
      </c>
      <c r="C22" s="197">
        <v>246655.455</v>
      </c>
      <c r="D22" s="197">
        <v>3488.265</v>
      </c>
      <c r="E22" s="197">
        <v>71064.061</v>
      </c>
      <c r="F22" s="197">
        <v>9528.595</v>
      </c>
      <c r="G22" s="194">
        <v>294.388</v>
      </c>
    </row>
    <row r="23" spans="1:7" ht="12.75">
      <c r="A23" s="18">
        <v>2001</v>
      </c>
      <c r="B23" s="197">
        <v>4044</v>
      </c>
      <c r="C23" s="197">
        <v>238529</v>
      </c>
      <c r="D23" s="197">
        <v>739</v>
      </c>
      <c r="E23" s="197">
        <v>89472</v>
      </c>
      <c r="F23" s="197">
        <v>8781</v>
      </c>
      <c r="G23" s="194">
        <v>533</v>
      </c>
    </row>
    <row r="24" spans="1:7" ht="13.5" thickBot="1">
      <c r="A24" s="23">
        <v>2002</v>
      </c>
      <c r="B24" s="198">
        <v>22441.046</v>
      </c>
      <c r="C24" s="198">
        <v>1010580.176</v>
      </c>
      <c r="D24" s="198">
        <v>238528.721</v>
      </c>
      <c r="E24" s="198">
        <v>1010580.176</v>
      </c>
      <c r="F24" s="198">
        <v>6975.778</v>
      </c>
      <c r="G24" s="199">
        <v>638.855</v>
      </c>
    </row>
    <row r="25" spans="1:7" ht="12.75">
      <c r="A25" s="6" t="s">
        <v>294</v>
      </c>
      <c r="B25" s="200"/>
      <c r="C25" s="200"/>
      <c r="D25" s="200"/>
      <c r="E25" s="200"/>
      <c r="F25" s="200"/>
      <c r="G25" s="6"/>
    </row>
    <row r="26" spans="1:7" ht="12.75">
      <c r="A26" s="6" t="s">
        <v>295</v>
      </c>
      <c r="B26" s="200"/>
      <c r="C26" s="200"/>
      <c r="D26" s="200"/>
      <c r="E26" s="200"/>
      <c r="F26" s="6"/>
      <c r="G26" s="6"/>
    </row>
    <row r="27" spans="2:5" ht="12.75">
      <c r="B27" s="200"/>
      <c r="C27" s="200"/>
      <c r="D27" s="200"/>
      <c r="E27" s="200"/>
    </row>
    <row r="28" spans="2:5" ht="12.75">
      <c r="B28" s="200"/>
      <c r="C28" s="200"/>
      <c r="D28" s="200"/>
      <c r="E28" s="200"/>
    </row>
    <row r="29" spans="2:6" ht="12.75">
      <c r="B29" s="363"/>
      <c r="C29" s="363"/>
      <c r="D29" s="363"/>
      <c r="E29" s="363"/>
      <c r="F29" s="7"/>
    </row>
    <row r="30" spans="2:6" ht="12.75">
      <c r="B30" s="364"/>
      <c r="C30" s="364"/>
      <c r="D30" s="364"/>
      <c r="E30" s="364"/>
      <c r="F30" s="7"/>
    </row>
    <row r="31" spans="2:6" ht="12.75">
      <c r="B31" s="363"/>
      <c r="C31" s="363"/>
      <c r="D31" s="363"/>
      <c r="E31" s="363"/>
      <c r="F31" s="7"/>
    </row>
    <row r="32" spans="2:6" ht="12.75">
      <c r="B32" s="7"/>
      <c r="C32" s="7"/>
      <c r="D32" s="7"/>
      <c r="E32" s="7"/>
      <c r="F32" s="7"/>
    </row>
    <row r="33" spans="2:6" ht="12.75">
      <c r="B33" s="7"/>
      <c r="C33" s="7"/>
      <c r="D33" s="7"/>
      <c r="E33" s="7"/>
      <c r="F33" s="7"/>
    </row>
  </sheetData>
  <mergeCells count="6">
    <mergeCell ref="A3:G3"/>
    <mergeCell ref="A1:G1"/>
    <mergeCell ref="B5:C5"/>
    <mergeCell ref="D5:E5"/>
    <mergeCell ref="F5:G5"/>
    <mergeCell ref="A4:G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3"/>
  <dimension ref="A1:S86"/>
  <sheetViews>
    <sheetView zoomScale="75" zoomScaleNormal="75" zoomScaleSheetLayoutView="50" workbookViewId="0" topLeftCell="A1">
      <selection activeCell="A1" sqref="A1:E1"/>
    </sheetView>
  </sheetViews>
  <sheetFormatPr defaultColWidth="11.421875" defaultRowHeight="12.75"/>
  <cols>
    <col min="1" max="1" width="36.421875" style="116" customWidth="1"/>
    <col min="2" max="5" width="18.57421875" style="116" customWidth="1"/>
    <col min="6" max="7" width="11.421875" style="116" customWidth="1"/>
    <col min="8" max="8" width="19.7109375" style="116" customWidth="1"/>
    <col min="9" max="9" width="15.8515625" style="116" customWidth="1"/>
    <col min="10" max="16384" width="11.421875" style="116" customWidth="1"/>
  </cols>
  <sheetData>
    <row r="1" spans="1:5" ht="18">
      <c r="A1" s="440" t="s">
        <v>0</v>
      </c>
      <c r="B1" s="440"/>
      <c r="C1" s="440"/>
      <c r="D1" s="440"/>
      <c r="E1" s="440"/>
    </row>
    <row r="3" spans="1:5" ht="15">
      <c r="A3" s="459" t="s">
        <v>490</v>
      </c>
      <c r="B3" s="459"/>
      <c r="C3" s="459"/>
      <c r="D3" s="459"/>
      <c r="E3" s="459"/>
    </row>
    <row r="4" spans="1:5" ht="12.75">
      <c r="A4" s="121"/>
      <c r="B4" s="167"/>
      <c r="C4" s="167"/>
      <c r="D4" s="167"/>
      <c r="E4" s="167"/>
    </row>
    <row r="5" spans="1:5" ht="12.75">
      <c r="A5" s="150" t="s">
        <v>284</v>
      </c>
      <c r="B5" s="119" t="s">
        <v>285</v>
      </c>
      <c r="C5" s="188" t="s">
        <v>286</v>
      </c>
      <c r="D5" s="167"/>
      <c r="E5" s="189" t="s">
        <v>125</v>
      </c>
    </row>
    <row r="6" spans="1:5" ht="13.5" thickBot="1">
      <c r="A6" s="122" t="s">
        <v>207</v>
      </c>
      <c r="B6" s="114" t="s">
        <v>34</v>
      </c>
      <c r="C6" s="114" t="s">
        <v>287</v>
      </c>
      <c r="D6" s="114" t="s">
        <v>288</v>
      </c>
      <c r="E6" s="134" t="s">
        <v>9</v>
      </c>
    </row>
    <row r="7" spans="1:6" ht="12.75">
      <c r="A7" s="181" t="s">
        <v>212</v>
      </c>
      <c r="B7" s="323" t="s">
        <v>113</v>
      </c>
      <c r="C7" s="323" t="s">
        <v>113</v>
      </c>
      <c r="D7" s="323">
        <v>15994</v>
      </c>
      <c r="E7" s="124">
        <f>SUM(B7:D7)</f>
        <v>15994</v>
      </c>
      <c r="F7" s="141"/>
    </row>
    <row r="8" spans="1:6" ht="12.75">
      <c r="A8" s="182" t="s">
        <v>213</v>
      </c>
      <c r="B8" s="327" t="s">
        <v>113</v>
      </c>
      <c r="C8" s="327" t="s">
        <v>113</v>
      </c>
      <c r="D8" s="327">
        <v>26249</v>
      </c>
      <c r="E8" s="124">
        <f>SUM(B8:D8)</f>
        <v>26249</v>
      </c>
      <c r="F8" s="141"/>
    </row>
    <row r="9" spans="1:6" ht="12.75">
      <c r="A9" s="182" t="s">
        <v>214</v>
      </c>
      <c r="B9" s="327" t="s">
        <v>113</v>
      </c>
      <c r="C9" s="327" t="s">
        <v>113</v>
      </c>
      <c r="D9" s="327">
        <v>58711</v>
      </c>
      <c r="E9" s="124">
        <f>SUM(B9:D9)</f>
        <v>58711</v>
      </c>
      <c r="F9" s="141"/>
    </row>
    <row r="10" spans="1:6" ht="12.75">
      <c r="A10" s="182" t="s">
        <v>215</v>
      </c>
      <c r="B10" s="327" t="s">
        <v>113</v>
      </c>
      <c r="C10" s="327" t="s">
        <v>113</v>
      </c>
      <c r="D10" s="327">
        <v>110126</v>
      </c>
      <c r="E10" s="124">
        <f>SUM(B10:D10)</f>
        <v>110126</v>
      </c>
      <c r="F10" s="141"/>
    </row>
    <row r="11" spans="1:6" ht="12.75">
      <c r="A11" s="183" t="s">
        <v>216</v>
      </c>
      <c r="B11" s="330" t="str">
        <f>IF(SUM(B7:B10)&lt;&gt;0,SUM(B7:B10),"–")</f>
        <v>–</v>
      </c>
      <c r="C11" s="330" t="str">
        <f>IF(SUM(C7:C10)&lt;&gt;0,SUM(C7:C10),"–")</f>
        <v>–</v>
      </c>
      <c r="D11" s="330">
        <f>IF(SUM(D7:D10)&lt;&gt;0,SUM(D7:D10),"–")</f>
        <v>211080</v>
      </c>
      <c r="E11" s="136">
        <f>SUM(E7:E10)</f>
        <v>211080</v>
      </c>
      <c r="F11" s="141"/>
    </row>
    <row r="12" spans="1:6" ht="12.75">
      <c r="A12" s="183"/>
      <c r="B12" s="330"/>
      <c r="C12" s="330"/>
      <c r="D12" s="330"/>
      <c r="E12" s="124"/>
      <c r="F12" s="141"/>
    </row>
    <row r="13" spans="1:6" ht="12.75">
      <c r="A13" s="183" t="s">
        <v>217</v>
      </c>
      <c r="B13" s="330" t="s">
        <v>113</v>
      </c>
      <c r="C13" s="330" t="s">
        <v>113</v>
      </c>
      <c r="D13" s="330">
        <v>600</v>
      </c>
      <c r="E13" s="136">
        <f>SUM(B13:D13)</f>
        <v>600</v>
      </c>
      <c r="F13" s="141"/>
    </row>
    <row r="14" spans="1:6" ht="12.75">
      <c r="A14" s="183"/>
      <c r="B14" s="330"/>
      <c r="C14" s="330"/>
      <c r="D14" s="330"/>
      <c r="E14" s="124"/>
      <c r="F14" s="141"/>
    </row>
    <row r="15" spans="1:6" ht="12.75">
      <c r="A15" s="183" t="s">
        <v>218</v>
      </c>
      <c r="B15" s="330" t="s">
        <v>113</v>
      </c>
      <c r="C15" s="330" t="s">
        <v>113</v>
      </c>
      <c r="D15" s="330">
        <v>168</v>
      </c>
      <c r="E15" s="136">
        <f>SUM(B15:D15)</f>
        <v>168</v>
      </c>
      <c r="F15" s="141"/>
    </row>
    <row r="16" spans="1:6" ht="12.75">
      <c r="A16" s="183"/>
      <c r="B16" s="330"/>
      <c r="C16" s="330"/>
      <c r="D16" s="330"/>
      <c r="E16" s="124"/>
      <c r="F16" s="141"/>
    </row>
    <row r="17" spans="1:6" ht="12.75">
      <c r="A17" s="184" t="s">
        <v>219</v>
      </c>
      <c r="B17" s="327" t="s">
        <v>113</v>
      </c>
      <c r="C17" s="327" t="s">
        <v>113</v>
      </c>
      <c r="D17" s="327">
        <v>54450</v>
      </c>
      <c r="E17" s="124">
        <f>SUM(B17:D17)</f>
        <v>54450</v>
      </c>
      <c r="F17" s="141"/>
    </row>
    <row r="18" spans="1:6" ht="12.75">
      <c r="A18" s="184" t="s">
        <v>220</v>
      </c>
      <c r="B18" s="327" t="s">
        <v>113</v>
      </c>
      <c r="C18" s="327" t="s">
        <v>113</v>
      </c>
      <c r="D18" s="327">
        <v>1250</v>
      </c>
      <c r="E18" s="124">
        <f>SUM(B18:D18)</f>
        <v>1250</v>
      </c>
      <c r="F18" s="141"/>
    </row>
    <row r="19" spans="1:6" ht="12.75">
      <c r="A19" s="182" t="s">
        <v>221</v>
      </c>
      <c r="B19" s="327" t="s">
        <v>113</v>
      </c>
      <c r="C19" s="327" t="s">
        <v>113</v>
      </c>
      <c r="D19" s="327">
        <v>800</v>
      </c>
      <c r="E19" s="124">
        <f>SUM(B19:D19)</f>
        <v>800</v>
      </c>
      <c r="F19" s="141"/>
    </row>
    <row r="20" spans="1:6" ht="12.75">
      <c r="A20" s="185" t="s">
        <v>455</v>
      </c>
      <c r="B20" s="330" t="str">
        <f>IF(SUM(B17:B19)&lt;&gt;0,SUM(B17:B19),"–")</f>
        <v>–</v>
      </c>
      <c r="C20" s="330" t="str">
        <f>IF(SUM(C17:C19)&lt;&gt;0,SUM(C17:C19),"–")</f>
        <v>–</v>
      </c>
      <c r="D20" s="330">
        <f>IF(SUM(D17:D19)&lt;&gt;0,SUM(D17:D19),"–")</f>
        <v>56500</v>
      </c>
      <c r="E20" s="136">
        <f>SUM(E17:E19)</f>
        <v>56500</v>
      </c>
      <c r="F20" s="141"/>
    </row>
    <row r="21" spans="1:6" ht="12.75">
      <c r="A21" s="185"/>
      <c r="B21" s="330"/>
      <c r="C21" s="330"/>
      <c r="D21" s="330"/>
      <c r="E21" s="124"/>
      <c r="F21" s="141"/>
    </row>
    <row r="22" spans="1:6" ht="12.75">
      <c r="A22" s="183" t="s">
        <v>222</v>
      </c>
      <c r="B22" s="330" t="s">
        <v>113</v>
      </c>
      <c r="C22" s="330" t="s">
        <v>113</v>
      </c>
      <c r="D22" s="330">
        <v>109106</v>
      </c>
      <c r="E22" s="136">
        <f>SUM(B22:D22)</f>
        <v>109106</v>
      </c>
      <c r="F22" s="141"/>
    </row>
    <row r="23" spans="1:6" ht="12.75">
      <c r="A23" s="183"/>
      <c r="B23" s="330"/>
      <c r="C23" s="330"/>
      <c r="D23" s="330"/>
      <c r="E23" s="124"/>
      <c r="F23" s="141"/>
    </row>
    <row r="24" spans="1:6" ht="12.75">
      <c r="A24" s="183" t="s">
        <v>223</v>
      </c>
      <c r="B24" s="330">
        <v>64</v>
      </c>
      <c r="C24" s="330" t="s">
        <v>113</v>
      </c>
      <c r="D24" s="330">
        <v>203783</v>
      </c>
      <c r="E24" s="136">
        <f>SUM(B24:D24)</f>
        <v>203847</v>
      </c>
      <c r="F24" s="141"/>
    </row>
    <row r="25" spans="1:6" ht="12.75">
      <c r="A25" s="183"/>
      <c r="B25" s="330"/>
      <c r="C25" s="330"/>
      <c r="D25" s="330"/>
      <c r="E25" s="124"/>
      <c r="F25" s="141"/>
    </row>
    <row r="26" spans="1:6" ht="12.75">
      <c r="A26" s="182" t="s">
        <v>224</v>
      </c>
      <c r="B26" s="327" t="s">
        <v>113</v>
      </c>
      <c r="C26" s="327" t="s">
        <v>113</v>
      </c>
      <c r="D26" s="327">
        <v>20361</v>
      </c>
      <c r="E26" s="124">
        <f>SUM(B26:D26)</f>
        <v>20361</v>
      </c>
      <c r="F26" s="141"/>
    </row>
    <row r="27" spans="1:6" ht="12.75">
      <c r="A27" s="182" t="s">
        <v>225</v>
      </c>
      <c r="B27" s="327" t="s">
        <v>113</v>
      </c>
      <c r="C27" s="327" t="s">
        <v>113</v>
      </c>
      <c r="D27" s="327">
        <v>11187</v>
      </c>
      <c r="E27" s="124">
        <f>SUM(B27:D27)</f>
        <v>11187</v>
      </c>
      <c r="F27" s="141"/>
    </row>
    <row r="28" spans="1:6" ht="12.75">
      <c r="A28" s="182" t="s">
        <v>226</v>
      </c>
      <c r="B28" s="327">
        <v>1175</v>
      </c>
      <c r="C28" s="327" t="s">
        <v>113</v>
      </c>
      <c r="D28" s="327">
        <v>88102</v>
      </c>
      <c r="E28" s="124">
        <f>SUM(B28:D28)</f>
        <v>89277</v>
      </c>
      <c r="F28" s="141"/>
    </row>
    <row r="29" spans="1:6" ht="12.75">
      <c r="A29" s="185" t="s">
        <v>456</v>
      </c>
      <c r="B29" s="330">
        <f>IF(SUM(B26:B28)&lt;&gt;0,SUM(B26:B28),"–")</f>
        <v>1175</v>
      </c>
      <c r="C29" s="330" t="str">
        <f>IF(SUM(C26:C28)&lt;&gt;0,SUM(C26:C28),"–")</f>
        <v>–</v>
      </c>
      <c r="D29" s="330">
        <f>IF(SUM(D26:D28)&lt;&gt;0,SUM(D26:D28),"–")</f>
        <v>119650</v>
      </c>
      <c r="E29" s="124">
        <f>SUM(E26:E28)</f>
        <v>120825</v>
      </c>
      <c r="F29" s="141"/>
    </row>
    <row r="30" spans="1:6" ht="12.75">
      <c r="A30" s="185"/>
      <c r="B30" s="330"/>
      <c r="C30" s="330"/>
      <c r="D30" s="330"/>
      <c r="E30" s="124"/>
      <c r="F30" s="141"/>
    </row>
    <row r="31" spans="1:6" ht="12.75">
      <c r="A31" s="182" t="s">
        <v>227</v>
      </c>
      <c r="B31" s="327">
        <v>79</v>
      </c>
      <c r="C31" s="327" t="s">
        <v>113</v>
      </c>
      <c r="D31" s="327">
        <v>180109</v>
      </c>
      <c r="E31" s="124">
        <f>SUM(B31:D31)</f>
        <v>180188</v>
      </c>
      <c r="F31" s="141"/>
    </row>
    <row r="32" spans="1:6" ht="12.75">
      <c r="A32" s="182" t="s">
        <v>228</v>
      </c>
      <c r="B32" s="327">
        <v>35</v>
      </c>
      <c r="C32" s="327" t="s">
        <v>113</v>
      </c>
      <c r="D32" s="327">
        <v>13699</v>
      </c>
      <c r="E32" s="124">
        <f>SUM(B32:D32)</f>
        <v>13734</v>
      </c>
      <c r="F32" s="141"/>
    </row>
    <row r="33" spans="1:6" ht="12.75">
      <c r="A33" s="182" t="s">
        <v>229</v>
      </c>
      <c r="B33" s="327">
        <v>262</v>
      </c>
      <c r="C33" s="327" t="s">
        <v>113</v>
      </c>
      <c r="D33" s="327">
        <v>33034</v>
      </c>
      <c r="E33" s="124">
        <f>SUM(B33:D33)</f>
        <v>33296</v>
      </c>
      <c r="F33" s="141"/>
    </row>
    <row r="34" spans="1:6" ht="12.75">
      <c r="A34" s="182" t="s">
        <v>230</v>
      </c>
      <c r="B34" s="327">
        <v>116</v>
      </c>
      <c r="C34" s="327" t="s">
        <v>113</v>
      </c>
      <c r="D34" s="327">
        <v>212106</v>
      </c>
      <c r="E34" s="124">
        <f>SUM(B34:D34)</f>
        <v>212222</v>
      </c>
      <c r="F34" s="141"/>
    </row>
    <row r="35" spans="1:6" ht="12.75">
      <c r="A35" s="183" t="s">
        <v>231</v>
      </c>
      <c r="B35" s="330">
        <f>IF(SUM(B31:B34)&lt;&gt;0,SUM(B31:B34),"–")</f>
        <v>492</v>
      </c>
      <c r="C35" s="330" t="str">
        <f>IF(SUM(C31:C34)&lt;&gt;0,SUM(C31:C34),"–")</f>
        <v>–</v>
      </c>
      <c r="D35" s="330">
        <f>IF(SUM(D31:D34)&lt;&gt;0,SUM(D31:D34),"–")</f>
        <v>438948</v>
      </c>
      <c r="E35" s="136">
        <f>SUM(E31:E34)</f>
        <v>439440</v>
      </c>
      <c r="F35" s="141"/>
    </row>
    <row r="36" spans="1:6" ht="12.75">
      <c r="A36" s="183"/>
      <c r="B36" s="330"/>
      <c r="C36" s="330"/>
      <c r="D36" s="330"/>
      <c r="E36" s="124"/>
      <c r="F36" s="141"/>
    </row>
    <row r="37" spans="1:6" ht="12.75">
      <c r="A37" s="183" t="s">
        <v>232</v>
      </c>
      <c r="B37" s="330">
        <v>373</v>
      </c>
      <c r="C37" s="330" t="s">
        <v>113</v>
      </c>
      <c r="D37" s="330">
        <v>5335</v>
      </c>
      <c r="E37" s="136">
        <f>SUM(B37:D37)</f>
        <v>5708</v>
      </c>
      <c r="F37" s="141"/>
    </row>
    <row r="38" spans="1:6" ht="12.75">
      <c r="A38" s="183"/>
      <c r="B38" s="330"/>
      <c r="C38" s="330"/>
      <c r="D38" s="330"/>
      <c r="E38" s="124"/>
      <c r="F38" s="141"/>
    </row>
    <row r="39" spans="1:6" ht="12.75">
      <c r="A39" s="184" t="s">
        <v>233</v>
      </c>
      <c r="B39" s="327">
        <v>16</v>
      </c>
      <c r="C39" s="327" t="s">
        <v>113</v>
      </c>
      <c r="D39" s="327">
        <v>5562</v>
      </c>
      <c r="E39" s="124">
        <f aca="true" t="shared" si="0" ref="E39:E47">SUM(B39:D39)</f>
        <v>5578</v>
      </c>
      <c r="F39" s="141"/>
    </row>
    <row r="40" spans="1:6" ht="12.75">
      <c r="A40" s="184" t="s">
        <v>234</v>
      </c>
      <c r="B40" s="327" t="s">
        <v>113</v>
      </c>
      <c r="C40" s="327" t="s">
        <v>113</v>
      </c>
      <c r="D40" s="327">
        <v>41000</v>
      </c>
      <c r="E40" s="124">
        <f t="shared" si="0"/>
        <v>41000</v>
      </c>
      <c r="F40" s="141"/>
    </row>
    <row r="41" spans="1:6" ht="12.75">
      <c r="A41" s="184" t="s">
        <v>235</v>
      </c>
      <c r="B41" s="327">
        <v>9</v>
      </c>
      <c r="C41" s="327" t="s">
        <v>113</v>
      </c>
      <c r="D41" s="327">
        <v>39003</v>
      </c>
      <c r="E41" s="124">
        <f t="shared" si="0"/>
        <v>39012</v>
      </c>
      <c r="F41" s="141"/>
    </row>
    <row r="42" spans="1:6" ht="12.75">
      <c r="A42" s="182" t="s">
        <v>236</v>
      </c>
      <c r="B42" s="327" t="s">
        <v>113</v>
      </c>
      <c r="C42" s="327" t="s">
        <v>113</v>
      </c>
      <c r="D42" s="327">
        <v>1375</v>
      </c>
      <c r="E42" s="124">
        <f t="shared" si="0"/>
        <v>1375</v>
      </c>
      <c r="F42" s="141"/>
    </row>
    <row r="43" spans="1:6" ht="12.75">
      <c r="A43" s="182" t="s">
        <v>237</v>
      </c>
      <c r="B43" s="327">
        <v>223</v>
      </c>
      <c r="C43" s="327" t="s">
        <v>113</v>
      </c>
      <c r="D43" s="327">
        <v>4366</v>
      </c>
      <c r="E43" s="124">
        <f t="shared" si="0"/>
        <v>4589</v>
      </c>
      <c r="F43" s="141"/>
    </row>
    <row r="44" spans="1:6" ht="12.75">
      <c r="A44" s="182" t="s">
        <v>238</v>
      </c>
      <c r="B44" s="327" t="s">
        <v>113</v>
      </c>
      <c r="C44" s="327" t="s">
        <v>113</v>
      </c>
      <c r="D44" s="327">
        <v>5578</v>
      </c>
      <c r="E44" s="124">
        <f t="shared" si="0"/>
        <v>5578</v>
      </c>
      <c r="F44" s="141"/>
    </row>
    <row r="45" spans="1:6" ht="12.75">
      <c r="A45" s="182" t="s">
        <v>239</v>
      </c>
      <c r="B45" s="327" t="s">
        <v>113</v>
      </c>
      <c r="C45" s="327" t="s">
        <v>113</v>
      </c>
      <c r="D45" s="327">
        <v>3464</v>
      </c>
      <c r="E45" s="124">
        <f t="shared" si="0"/>
        <v>3464</v>
      </c>
      <c r="F45" s="141"/>
    </row>
    <row r="46" spans="1:6" ht="12.75">
      <c r="A46" s="182" t="s">
        <v>240</v>
      </c>
      <c r="B46" s="327">
        <v>100</v>
      </c>
      <c r="C46" s="327" t="s">
        <v>113</v>
      </c>
      <c r="D46" s="327">
        <v>58292</v>
      </c>
      <c r="E46" s="124">
        <f t="shared" si="0"/>
        <v>58392</v>
      </c>
      <c r="F46" s="141"/>
    </row>
    <row r="47" spans="1:6" ht="12.75">
      <c r="A47" s="182" t="s">
        <v>241</v>
      </c>
      <c r="B47" s="327">
        <v>68</v>
      </c>
      <c r="C47" s="327" t="s">
        <v>113</v>
      </c>
      <c r="D47" s="327">
        <v>36486</v>
      </c>
      <c r="E47" s="124">
        <f t="shared" si="0"/>
        <v>36554</v>
      </c>
      <c r="F47" s="141"/>
    </row>
    <row r="48" spans="1:6" ht="12.75">
      <c r="A48" s="185" t="s">
        <v>457</v>
      </c>
      <c r="B48" s="330">
        <f>IF(SUM(B39:B47)&lt;&gt;0,SUM(B39:B47),"–")</f>
        <v>416</v>
      </c>
      <c r="C48" s="330" t="str">
        <f>IF(SUM(C39:C47)&lt;&gt;0,SUM(C39:C47),"–")</f>
        <v>–</v>
      </c>
      <c r="D48" s="330">
        <f>IF(SUM(D39:D47)&lt;&gt;0,SUM(D39:D47),"–")</f>
        <v>195126</v>
      </c>
      <c r="E48" s="136">
        <f>SUM(E39:E47)</f>
        <v>195542</v>
      </c>
      <c r="F48" s="141"/>
    </row>
    <row r="49" spans="1:6" ht="12.75">
      <c r="A49" s="185"/>
      <c r="B49" s="330"/>
      <c r="C49" s="330"/>
      <c r="D49" s="330"/>
      <c r="E49" s="124"/>
      <c r="F49" s="141"/>
    </row>
    <row r="50" spans="1:6" ht="12.75">
      <c r="A50" s="183" t="s">
        <v>242</v>
      </c>
      <c r="B50" s="330">
        <v>60</v>
      </c>
      <c r="C50" s="330" t="s">
        <v>113</v>
      </c>
      <c r="D50" s="330">
        <v>73976</v>
      </c>
      <c r="E50" s="136">
        <f>SUM(B50:D50)</f>
        <v>74036</v>
      </c>
      <c r="F50" s="141"/>
    </row>
    <row r="51" spans="1:6" ht="12.75">
      <c r="A51" s="183"/>
      <c r="B51" s="330"/>
      <c r="C51" s="330"/>
      <c r="D51" s="330"/>
      <c r="E51" s="124"/>
      <c r="F51" s="141"/>
    </row>
    <row r="52" spans="1:6" ht="12.75">
      <c r="A52" s="182" t="s">
        <v>243</v>
      </c>
      <c r="B52" s="327">
        <v>200</v>
      </c>
      <c r="C52" s="327" t="s">
        <v>113</v>
      </c>
      <c r="D52" s="327">
        <v>448142</v>
      </c>
      <c r="E52" s="124">
        <f>SUM(B52:D52)</f>
        <v>448342</v>
      </c>
      <c r="F52" s="141"/>
    </row>
    <row r="53" spans="1:6" ht="12.75">
      <c r="A53" s="184" t="s">
        <v>244</v>
      </c>
      <c r="B53" s="327" t="s">
        <v>113</v>
      </c>
      <c r="C53" s="327" t="s">
        <v>113</v>
      </c>
      <c r="D53" s="327">
        <v>1300024</v>
      </c>
      <c r="E53" s="124">
        <f>SUM(B53:D53)</f>
        <v>1300024</v>
      </c>
      <c r="F53" s="141"/>
    </row>
    <row r="54" spans="1:6" ht="12.75">
      <c r="A54" s="182" t="s">
        <v>245</v>
      </c>
      <c r="B54" s="327">
        <v>837</v>
      </c>
      <c r="C54" s="327" t="s">
        <v>113</v>
      </c>
      <c r="D54" s="327">
        <v>467957</v>
      </c>
      <c r="E54" s="124">
        <f>SUM(B54:D54)</f>
        <v>468794</v>
      </c>
      <c r="F54" s="141"/>
    </row>
    <row r="55" spans="1:6" ht="12.75">
      <c r="A55" s="182" t="s">
        <v>246</v>
      </c>
      <c r="B55" s="327">
        <v>50</v>
      </c>
      <c r="C55" s="327" t="s">
        <v>113</v>
      </c>
      <c r="D55" s="327">
        <v>5501</v>
      </c>
      <c r="E55" s="124">
        <f>SUM(B55:D55)</f>
        <v>5551</v>
      </c>
      <c r="F55" s="141"/>
    </row>
    <row r="56" spans="1:6" ht="12.75">
      <c r="A56" s="182" t="s">
        <v>247</v>
      </c>
      <c r="B56" s="327" t="s">
        <v>113</v>
      </c>
      <c r="C56" s="327" t="s">
        <v>113</v>
      </c>
      <c r="D56" s="327">
        <v>673584</v>
      </c>
      <c r="E56" s="124">
        <f>SUM(B56:D56)</f>
        <v>673584</v>
      </c>
      <c r="F56" s="141"/>
    </row>
    <row r="57" spans="1:6" ht="12.75">
      <c r="A57" s="185" t="s">
        <v>248</v>
      </c>
      <c r="B57" s="330">
        <f>IF(SUM(B52:B56)&lt;&gt;0,SUM(B52:B56),"–")</f>
        <v>1087</v>
      </c>
      <c r="C57" s="330" t="str">
        <f>IF(SUM(C52:C56)&lt;&gt;0,SUM(C52:C56),"–")</f>
        <v>–</v>
      </c>
      <c r="D57" s="330">
        <f>IF(SUM(D52:D56)&lt;&gt;0,SUM(D52:D56),"–")</f>
        <v>2895208</v>
      </c>
      <c r="E57" s="136">
        <f>SUM(E52:E56)</f>
        <v>2896295</v>
      </c>
      <c r="F57" s="141"/>
    </row>
    <row r="58" spans="1:6" ht="12.75">
      <c r="A58" s="185"/>
      <c r="B58" s="330"/>
      <c r="C58" s="330"/>
      <c r="D58" s="330"/>
      <c r="E58" s="124"/>
      <c r="F58" s="141"/>
    </row>
    <row r="59" spans="1:6" ht="12.75">
      <c r="A59" s="182" t="s">
        <v>249</v>
      </c>
      <c r="B59" s="327">
        <v>170000</v>
      </c>
      <c r="C59" s="327">
        <v>80</v>
      </c>
      <c r="D59" s="327">
        <v>47739</v>
      </c>
      <c r="E59" s="124">
        <f>SUM(B59:D59)</f>
        <v>217819</v>
      </c>
      <c r="F59" s="141"/>
    </row>
    <row r="60" spans="1:6" ht="12.75">
      <c r="A60" s="184" t="s">
        <v>250</v>
      </c>
      <c r="B60" s="327">
        <v>195</v>
      </c>
      <c r="C60" s="327" t="s">
        <v>113</v>
      </c>
      <c r="D60" s="327">
        <v>2149</v>
      </c>
      <c r="E60" s="124">
        <f>SUM(B60:D60)</f>
        <v>2344</v>
      </c>
      <c r="F60" s="141"/>
    </row>
    <row r="61" spans="1:6" ht="12.75">
      <c r="A61" s="182" t="s">
        <v>251</v>
      </c>
      <c r="B61" s="327">
        <v>8000</v>
      </c>
      <c r="C61" s="327" t="s">
        <v>113</v>
      </c>
      <c r="D61" s="327">
        <v>350600</v>
      </c>
      <c r="E61" s="124">
        <f>SUM(B61:D61)</f>
        <v>358600</v>
      </c>
      <c r="F61" s="141"/>
    </row>
    <row r="62" spans="1:6" ht="12.75">
      <c r="A62" s="183" t="s">
        <v>252</v>
      </c>
      <c r="B62" s="330">
        <f>IF(SUM(B59:B61)&lt;&gt;0,SUM(B59:B61),"–")</f>
        <v>178195</v>
      </c>
      <c r="C62" s="330">
        <f>IF(SUM(C59:C61)&lt;&gt;0,SUM(C59:C61),"–")</f>
        <v>80</v>
      </c>
      <c r="D62" s="330">
        <f>IF(SUM(D59:D61)&lt;&gt;0,SUM(D59:D61),"–")</f>
        <v>400488</v>
      </c>
      <c r="E62" s="136">
        <f>SUM(E59:E61)</f>
        <v>578763</v>
      </c>
      <c r="F62" s="141"/>
    </row>
    <row r="63" spans="1:6" ht="12.75">
      <c r="A63" s="183"/>
      <c r="B63" s="330"/>
      <c r="C63" s="330"/>
      <c r="D63" s="330"/>
      <c r="E63" s="124"/>
      <c r="F63" s="141"/>
    </row>
    <row r="64" spans="1:6" ht="12.75">
      <c r="A64" s="183" t="s">
        <v>253</v>
      </c>
      <c r="B64" s="330">
        <v>85910</v>
      </c>
      <c r="C64" s="330" t="s">
        <v>113</v>
      </c>
      <c r="D64" s="330">
        <v>115790</v>
      </c>
      <c r="E64" s="136">
        <f>SUM(B64:D64)</f>
        <v>201700</v>
      </c>
      <c r="F64" s="141"/>
    </row>
    <row r="65" spans="1:6" ht="12.75">
      <c r="A65" s="183"/>
      <c r="B65" s="330"/>
      <c r="C65" s="330"/>
      <c r="D65" s="330"/>
      <c r="E65" s="124"/>
      <c r="F65" s="141"/>
    </row>
    <row r="66" spans="1:6" ht="12.75">
      <c r="A66" s="182" t="s">
        <v>254</v>
      </c>
      <c r="B66" s="327">
        <v>3526</v>
      </c>
      <c r="C66" s="327">
        <v>102</v>
      </c>
      <c r="D66" s="327">
        <v>463563</v>
      </c>
      <c r="E66" s="124">
        <f>SUM(B66:D66)</f>
        <v>467191</v>
      </c>
      <c r="F66" s="141"/>
    </row>
    <row r="67" spans="1:19" ht="12.75">
      <c r="A67" s="184" t="s">
        <v>255</v>
      </c>
      <c r="B67" s="327">
        <v>552</v>
      </c>
      <c r="C67" s="327" t="s">
        <v>113</v>
      </c>
      <c r="D67" s="327">
        <v>13185</v>
      </c>
      <c r="E67" s="124">
        <f>SUM(B67:D67)</f>
        <v>13737</v>
      </c>
      <c r="F67" s="141"/>
      <c r="S67" s="169"/>
    </row>
    <row r="68" spans="1:19" ht="12.75">
      <c r="A68" s="183" t="s">
        <v>256</v>
      </c>
      <c r="B68" s="330">
        <f>IF(SUM(B66:B67)&lt;&gt;0,SUM(B65:B67),"–")</f>
        <v>4078</v>
      </c>
      <c r="C68" s="330">
        <f>IF(SUM(C66:C67)&lt;&gt;0,SUM(C65:C67),"–")</f>
        <v>102</v>
      </c>
      <c r="D68" s="330">
        <f>IF(SUM(D66:D67)&lt;&gt;0,SUM(D65:D67),"–")</f>
        <v>476748</v>
      </c>
      <c r="E68" s="136">
        <f>SUM(E66:E67)</f>
        <v>480928</v>
      </c>
      <c r="F68" s="141"/>
      <c r="S68" s="169"/>
    </row>
    <row r="69" spans="1:6" ht="12.75">
      <c r="A69" s="183"/>
      <c r="B69" s="330"/>
      <c r="C69" s="330"/>
      <c r="D69" s="330"/>
      <c r="E69" s="124"/>
      <c r="F69" s="141"/>
    </row>
    <row r="70" spans="1:6" ht="12.75">
      <c r="A70" s="184" t="s">
        <v>257</v>
      </c>
      <c r="B70" s="327">
        <v>7197</v>
      </c>
      <c r="C70" s="327" t="s">
        <v>113</v>
      </c>
      <c r="D70" s="327">
        <v>5600</v>
      </c>
      <c r="E70" s="124">
        <f aca="true" t="shared" si="1" ref="E70:E77">SUM(B70:D70)</f>
        <v>12797</v>
      </c>
      <c r="F70" s="141"/>
    </row>
    <row r="71" spans="1:6" ht="12.75">
      <c r="A71" s="184" t="s">
        <v>258</v>
      </c>
      <c r="B71" s="327">
        <v>1220</v>
      </c>
      <c r="C71" s="327" t="s">
        <v>113</v>
      </c>
      <c r="D71" s="327">
        <v>116164</v>
      </c>
      <c r="E71" s="124">
        <f t="shared" si="1"/>
        <v>117384</v>
      </c>
      <c r="F71" s="141"/>
    </row>
    <row r="72" spans="1:6" ht="12.75">
      <c r="A72" s="184" t="s">
        <v>259</v>
      </c>
      <c r="B72" s="327">
        <v>13</v>
      </c>
      <c r="C72" s="327" t="s">
        <v>113</v>
      </c>
      <c r="D72" s="327">
        <v>78401</v>
      </c>
      <c r="E72" s="124">
        <f t="shared" si="1"/>
        <v>78414</v>
      </c>
      <c r="F72" s="141"/>
    </row>
    <row r="73" spans="1:6" ht="12.75">
      <c r="A73" s="182" t="s">
        <v>260</v>
      </c>
      <c r="B73" s="327">
        <v>3060</v>
      </c>
      <c r="C73" s="327" t="s">
        <v>113</v>
      </c>
      <c r="D73" s="327">
        <v>16900</v>
      </c>
      <c r="E73" s="124">
        <f t="shared" si="1"/>
        <v>19960</v>
      </c>
      <c r="F73" s="141"/>
    </row>
    <row r="74" spans="1:6" ht="12.75">
      <c r="A74" s="182" t="s">
        <v>261</v>
      </c>
      <c r="B74" s="327">
        <v>3946</v>
      </c>
      <c r="C74" s="327" t="s">
        <v>113</v>
      </c>
      <c r="D74" s="327">
        <v>54895</v>
      </c>
      <c r="E74" s="124">
        <f t="shared" si="1"/>
        <v>58841</v>
      </c>
      <c r="F74" s="141"/>
    </row>
    <row r="75" spans="1:6" ht="12.75">
      <c r="A75" s="184" t="s">
        <v>262</v>
      </c>
      <c r="B75" s="327">
        <v>2841</v>
      </c>
      <c r="C75" s="327" t="s">
        <v>113</v>
      </c>
      <c r="D75" s="327" t="s">
        <v>113</v>
      </c>
      <c r="E75" s="124">
        <f t="shared" si="1"/>
        <v>2841</v>
      </c>
      <c r="F75" s="141"/>
    </row>
    <row r="76" spans="1:6" ht="12.75">
      <c r="A76" s="184" t="s">
        <v>263</v>
      </c>
      <c r="B76" s="327">
        <v>5162</v>
      </c>
      <c r="C76" s="327">
        <v>4404</v>
      </c>
      <c r="D76" s="327">
        <v>13000</v>
      </c>
      <c r="E76" s="124">
        <f t="shared" si="1"/>
        <v>22566</v>
      </c>
      <c r="F76" s="141"/>
    </row>
    <row r="77" spans="1:6" ht="12.75">
      <c r="A77" s="182" t="s">
        <v>264</v>
      </c>
      <c r="B77" s="327">
        <v>17152</v>
      </c>
      <c r="C77" s="327" t="s">
        <v>113</v>
      </c>
      <c r="D77" s="327">
        <v>8375</v>
      </c>
      <c r="E77" s="124">
        <f t="shared" si="1"/>
        <v>25527</v>
      </c>
      <c r="F77" s="141"/>
    </row>
    <row r="78" spans="1:6" ht="12.75">
      <c r="A78" s="185" t="s">
        <v>458</v>
      </c>
      <c r="B78" s="330">
        <f>IF(SUM(B70:B77)&lt;&gt;0,SUM(B70:B77),"–")</f>
        <v>40591</v>
      </c>
      <c r="C78" s="330">
        <f>IF(SUM(C70:C77)&lt;&gt;0,SUM(C70:C77),"–")</f>
        <v>4404</v>
      </c>
      <c r="D78" s="330">
        <f>IF(SUM(D70:D77)&lt;&gt;0,SUM(D70:D77),"–")</f>
        <v>293335</v>
      </c>
      <c r="E78" s="136">
        <f>SUM(E70:E77)</f>
        <v>338330</v>
      </c>
      <c r="F78" s="141"/>
    </row>
    <row r="79" spans="1:6" ht="12.75">
      <c r="A79" s="185"/>
      <c r="B79" s="330"/>
      <c r="C79" s="330"/>
      <c r="D79" s="330"/>
      <c r="E79" s="124"/>
      <c r="F79" s="141"/>
    </row>
    <row r="80" spans="1:6" ht="12.75">
      <c r="A80" s="182" t="s">
        <v>265</v>
      </c>
      <c r="B80" s="327">
        <v>161</v>
      </c>
      <c r="C80" s="327" t="s">
        <v>113</v>
      </c>
      <c r="D80" s="327">
        <v>2600</v>
      </c>
      <c r="E80" s="124">
        <f>SUM(B80:D80)</f>
        <v>2761</v>
      </c>
      <c r="F80" s="141"/>
    </row>
    <row r="81" spans="1:6" ht="12.75">
      <c r="A81" s="182" t="s">
        <v>266</v>
      </c>
      <c r="B81" s="327">
        <v>75</v>
      </c>
      <c r="C81" s="327" t="s">
        <v>113</v>
      </c>
      <c r="D81" s="327">
        <v>18853</v>
      </c>
      <c r="E81" s="124">
        <f>SUM(B81:D81)</f>
        <v>18928</v>
      </c>
      <c r="F81" s="141"/>
    </row>
    <row r="82" spans="1:6" ht="12.75">
      <c r="A82" s="183" t="s">
        <v>267</v>
      </c>
      <c r="B82" s="330">
        <f>IF(SUM(B80:B81)&lt;&gt;0,SUM(B79:B81),"–")</f>
        <v>236</v>
      </c>
      <c r="C82" s="330" t="str">
        <f>IF(SUM(C80:C81)&lt;&gt;0,SUM(C79:C81),"–")</f>
        <v>–</v>
      </c>
      <c r="D82" s="330">
        <f>IF(SUM(D80:D81)&lt;&gt;0,SUM(D79:D81),"–")</f>
        <v>21453</v>
      </c>
      <c r="E82" s="136">
        <f>SUM(E80:E81)</f>
        <v>21689</v>
      </c>
      <c r="F82" s="141"/>
    </row>
    <row r="83" spans="1:6" ht="12.75">
      <c r="A83" s="183"/>
      <c r="B83" s="330"/>
      <c r="C83" s="330"/>
      <c r="D83" s="330"/>
      <c r="E83" s="124"/>
      <c r="F83" s="141"/>
    </row>
    <row r="84" spans="1:6" ht="13.5" thickBot="1">
      <c r="A84" s="341" t="s">
        <v>268</v>
      </c>
      <c r="B84" s="335">
        <f>IF(SUM(B11,B13,B15,B20,B22,B24,B29,B35,B37,B48,B50,B57,B62,B64,B68,B78,B82)&lt;&gt;0,SUM(B11,B13,B15,B20,B22,B24,B29,B35,B37,B48,B50,B57,B62,B64,B68,B78,B82),"–")</f>
        <v>312677</v>
      </c>
      <c r="C84" s="335">
        <f>IF(SUM(C11,C13,C15,C20,C22,C24,C29,C35,C37,C48,C50,C57,C62,C64,C68,C78,C82)&lt;&gt;0,SUM(C11,C13,C15,C20,C22,C24,C29,C35,C37,C48,C50,C57,C62,C64,C68,C78,C82),"–")</f>
        <v>4586</v>
      </c>
      <c r="D84" s="335">
        <f>IF(SUM(D11,D13,D15,D20,D22,D24,D29,D35,D37,D48,D50,D57,D62,D64,D68,D78,D82)&lt;&gt;0,SUM(D11,D13,D15,D20,D22,D24,D29,D35,D37,D48,D50,D57,D62,D64,D68,D78,D82),"–")</f>
        <v>5617294</v>
      </c>
      <c r="E84" s="146">
        <f>SUM(E11,E13,E15,E20,E22,E24,E29,E35,E37,E48,E50,E57,E62,E64,E68,E78,E82)</f>
        <v>5934557</v>
      </c>
      <c r="F84" s="141"/>
    </row>
    <row r="85" spans="2:5" ht="12.75">
      <c r="B85" s="143"/>
      <c r="C85" s="143"/>
      <c r="D85" s="143"/>
      <c r="E85" s="143"/>
    </row>
    <row r="86" spans="2:5" ht="12.75">
      <c r="B86" s="143"/>
      <c r="C86" s="143"/>
      <c r="D86" s="143"/>
      <c r="E86" s="143"/>
    </row>
  </sheetData>
  <mergeCells count="2">
    <mergeCell ref="A3:E3"/>
    <mergeCell ref="A1:E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6"/>
  <dimension ref="A1:K81"/>
  <sheetViews>
    <sheetView showGridLines="0" showZeros="0" zoomScale="75" zoomScaleNormal="75" zoomScaleSheetLayoutView="50" workbookViewId="0" topLeftCell="A1">
      <selection activeCell="A1" sqref="A1:G1"/>
    </sheetView>
  </sheetViews>
  <sheetFormatPr defaultColWidth="11.421875" defaultRowHeight="12.75"/>
  <cols>
    <col min="1" max="1" width="34.57421875" style="95" customWidth="1"/>
    <col min="2" max="7" width="11.421875" style="95" customWidth="1"/>
    <col min="8" max="8" width="19.7109375" style="95" customWidth="1"/>
    <col min="9" max="9" width="15.8515625" style="95" customWidth="1"/>
    <col min="10" max="16384" width="11.421875" style="95" customWidth="1"/>
  </cols>
  <sheetData>
    <row r="1" spans="1:7" s="93" customFormat="1" ht="18">
      <c r="A1" s="444" t="s">
        <v>0</v>
      </c>
      <c r="B1" s="444"/>
      <c r="C1" s="444"/>
      <c r="D1" s="444"/>
      <c r="E1" s="444"/>
      <c r="F1" s="444"/>
      <c r="G1" s="444"/>
    </row>
    <row r="3" spans="1:8" ht="15">
      <c r="A3" s="469" t="s">
        <v>430</v>
      </c>
      <c r="B3" s="469"/>
      <c r="C3" s="469"/>
      <c r="D3" s="469"/>
      <c r="E3" s="469"/>
      <c r="F3" s="469"/>
      <c r="G3" s="469"/>
      <c r="H3" s="94"/>
    </row>
    <row r="4" spans="1:8" ht="14.25">
      <c r="A4" s="94"/>
      <c r="B4" s="94"/>
      <c r="C4" s="94"/>
      <c r="D4" s="94"/>
      <c r="E4" s="94"/>
      <c r="F4" s="94"/>
      <c r="G4" s="94"/>
      <c r="H4" s="94"/>
    </row>
    <row r="5" spans="1:7" ht="12.75">
      <c r="A5" s="470" t="s">
        <v>108</v>
      </c>
      <c r="B5" s="472" t="s">
        <v>37</v>
      </c>
      <c r="C5" s="472"/>
      <c r="D5" s="472"/>
      <c r="E5" s="472" t="s">
        <v>38</v>
      </c>
      <c r="F5" s="472"/>
      <c r="G5" s="473"/>
    </row>
    <row r="6" spans="1:7" ht="13.5" thickBot="1">
      <c r="A6" s="471"/>
      <c r="B6" s="96">
        <v>2000</v>
      </c>
      <c r="C6" s="96">
        <v>2001</v>
      </c>
      <c r="D6" s="96">
        <v>2002</v>
      </c>
      <c r="E6" s="96">
        <v>2000</v>
      </c>
      <c r="F6" s="97">
        <v>2001</v>
      </c>
      <c r="G6" s="97">
        <v>2002</v>
      </c>
    </row>
    <row r="7" spans="1:7" ht="12.75">
      <c r="A7" s="98" t="s">
        <v>109</v>
      </c>
      <c r="B7" s="99">
        <v>19683.406</v>
      </c>
      <c r="C7" s="99">
        <v>28800.403</v>
      </c>
      <c r="D7" s="99">
        <v>24975.026</v>
      </c>
      <c r="E7" s="99">
        <v>113019.667</v>
      </c>
      <c r="F7" s="99">
        <v>103670.43</v>
      </c>
      <c r="G7" s="100">
        <v>122427.962</v>
      </c>
    </row>
    <row r="8" spans="1:7" ht="12.75">
      <c r="A8" s="101"/>
      <c r="B8" s="102"/>
      <c r="C8" s="102"/>
      <c r="D8" s="102"/>
      <c r="E8" s="102"/>
      <c r="F8" s="102"/>
      <c r="G8" s="103"/>
    </row>
    <row r="9" spans="1:7" ht="12.75">
      <c r="A9" s="301" t="s">
        <v>434</v>
      </c>
      <c r="B9" s="102"/>
      <c r="C9" s="102"/>
      <c r="D9" s="102"/>
      <c r="E9" s="102"/>
      <c r="F9" s="102"/>
      <c r="G9" s="103"/>
    </row>
    <row r="10" spans="1:11" ht="12.75">
      <c r="A10" s="111" t="s">
        <v>110</v>
      </c>
      <c r="B10" s="112">
        <v>11730.71</v>
      </c>
      <c r="C10" s="112">
        <v>17119.42</v>
      </c>
      <c r="D10" s="112">
        <f>SUM(D11:D23)</f>
        <v>10809.158999999998</v>
      </c>
      <c r="E10" s="112">
        <v>108635.189</v>
      </c>
      <c r="F10" s="112">
        <v>100648.10500000003</v>
      </c>
      <c r="G10" s="113">
        <f>SUM(G11:G23)</f>
        <v>117178.369</v>
      </c>
      <c r="K10" s="95">
        <f>SUM(J10:J11)</f>
        <v>0</v>
      </c>
    </row>
    <row r="11" spans="1:7" ht="12.75">
      <c r="A11" s="104" t="s">
        <v>111</v>
      </c>
      <c r="B11" s="105">
        <v>580.28</v>
      </c>
      <c r="C11" s="102">
        <v>772.886</v>
      </c>
      <c r="D11" s="312">
        <v>283.399</v>
      </c>
      <c r="E11" s="105">
        <v>26552.119</v>
      </c>
      <c r="F11" s="102">
        <v>26634.168</v>
      </c>
      <c r="G11" s="313">
        <v>34401.377</v>
      </c>
    </row>
    <row r="12" spans="1:7" ht="12.75">
      <c r="A12" s="104" t="s">
        <v>112</v>
      </c>
      <c r="B12" s="105" t="s">
        <v>113</v>
      </c>
      <c r="C12" s="105" t="s">
        <v>113</v>
      </c>
      <c r="D12" s="105" t="s">
        <v>113</v>
      </c>
      <c r="E12" s="105">
        <v>715.398</v>
      </c>
      <c r="F12" s="102">
        <v>489.794</v>
      </c>
      <c r="G12" s="313">
        <v>760.389</v>
      </c>
    </row>
    <row r="13" spans="1:7" ht="12.75">
      <c r="A13" s="104" t="s">
        <v>114</v>
      </c>
      <c r="B13" s="105">
        <v>127.008</v>
      </c>
      <c r="C13" s="102">
        <v>5.304</v>
      </c>
      <c r="D13" s="312">
        <v>1362.312</v>
      </c>
      <c r="E13" s="105">
        <v>782.087</v>
      </c>
      <c r="F13" s="102">
        <v>593.309</v>
      </c>
      <c r="G13" s="103">
        <v>764.159</v>
      </c>
    </row>
    <row r="14" spans="1:7" ht="12.75">
      <c r="A14" s="104" t="s">
        <v>115</v>
      </c>
      <c r="B14" s="105">
        <v>30.365</v>
      </c>
      <c r="C14" s="105" t="s">
        <v>113</v>
      </c>
      <c r="D14" s="102" t="s">
        <v>113</v>
      </c>
      <c r="E14" s="105">
        <v>617.6</v>
      </c>
      <c r="F14" s="102">
        <v>934.246</v>
      </c>
      <c r="G14" s="313">
        <v>1120.705</v>
      </c>
    </row>
    <row r="15" spans="1:7" ht="12.75">
      <c r="A15" s="104" t="s">
        <v>116</v>
      </c>
      <c r="B15" s="105" t="s">
        <v>113</v>
      </c>
      <c r="C15" s="105" t="s">
        <v>113</v>
      </c>
      <c r="D15" s="105" t="s">
        <v>113</v>
      </c>
      <c r="E15" s="105">
        <v>387.019</v>
      </c>
      <c r="F15" s="102">
        <v>258.654</v>
      </c>
      <c r="G15" s="313">
        <v>466.755</v>
      </c>
    </row>
    <row r="16" spans="1:7" ht="12.75">
      <c r="A16" s="104" t="s">
        <v>117</v>
      </c>
      <c r="B16" s="105">
        <v>2431.002</v>
      </c>
      <c r="C16" s="102">
        <v>1089.321</v>
      </c>
      <c r="D16" s="312">
        <v>681.465</v>
      </c>
      <c r="E16" s="105">
        <v>22351.896</v>
      </c>
      <c r="F16" s="102">
        <v>16592.099</v>
      </c>
      <c r="G16" s="313">
        <v>22926.995</v>
      </c>
    </row>
    <row r="17" spans="1:7" ht="12.75">
      <c r="A17" s="104" t="s">
        <v>118</v>
      </c>
      <c r="B17" s="105">
        <v>23.43</v>
      </c>
      <c r="C17" s="105">
        <v>8.577</v>
      </c>
      <c r="D17" s="312">
        <v>5</v>
      </c>
      <c r="E17" s="105">
        <v>2.41</v>
      </c>
      <c r="F17" s="102">
        <v>312.258</v>
      </c>
      <c r="G17" s="313">
        <v>16.977</v>
      </c>
    </row>
    <row r="18" spans="1:7" ht="12.75">
      <c r="A18" s="104" t="s">
        <v>119</v>
      </c>
      <c r="B18" s="105" t="s">
        <v>113</v>
      </c>
      <c r="C18" s="105" t="s">
        <v>113</v>
      </c>
      <c r="D18" s="105" t="s">
        <v>113</v>
      </c>
      <c r="E18" s="105">
        <v>930.464</v>
      </c>
      <c r="F18" s="102">
        <v>928.86</v>
      </c>
      <c r="G18" s="313">
        <v>664.514</v>
      </c>
    </row>
    <row r="19" spans="1:7" ht="12.75">
      <c r="A19" s="104" t="s">
        <v>120</v>
      </c>
      <c r="B19" s="105">
        <v>8053.91</v>
      </c>
      <c r="C19" s="102">
        <v>14589.512</v>
      </c>
      <c r="D19" s="312">
        <v>7915.168</v>
      </c>
      <c r="E19" s="105">
        <v>4385.337</v>
      </c>
      <c r="F19" s="102">
        <v>3602.584</v>
      </c>
      <c r="G19" s="313">
        <v>3194.052</v>
      </c>
    </row>
    <row r="20" spans="1:7" ht="12.75">
      <c r="A20" s="104" t="s">
        <v>121</v>
      </c>
      <c r="B20" s="105">
        <v>204.42</v>
      </c>
      <c r="C20" s="102">
        <v>339.242</v>
      </c>
      <c r="D20" s="312">
        <v>323.063</v>
      </c>
      <c r="E20" s="105">
        <v>5512.49</v>
      </c>
      <c r="F20" s="102">
        <v>4114.987</v>
      </c>
      <c r="G20" s="313">
        <v>6233.207</v>
      </c>
    </row>
    <row r="21" spans="1:7" ht="12.75">
      <c r="A21" s="104" t="s">
        <v>122</v>
      </c>
      <c r="B21" s="105">
        <v>259.679</v>
      </c>
      <c r="C21" s="102">
        <v>303.246</v>
      </c>
      <c r="D21" s="312">
        <v>222.192</v>
      </c>
      <c r="E21" s="105">
        <v>28315.106</v>
      </c>
      <c r="F21" s="102">
        <v>22728.787</v>
      </c>
      <c r="G21" s="313">
        <v>24216.833</v>
      </c>
    </row>
    <row r="22" spans="1:7" ht="12.75">
      <c r="A22" s="104" t="s">
        <v>123</v>
      </c>
      <c r="B22" s="105">
        <v>20.616</v>
      </c>
      <c r="C22" s="102">
        <v>11.332</v>
      </c>
      <c r="D22" s="312">
        <v>16.56</v>
      </c>
      <c r="E22" s="105">
        <v>17504.863</v>
      </c>
      <c r="F22" s="102">
        <v>23307.445</v>
      </c>
      <c r="G22" s="313">
        <v>22272.892</v>
      </c>
    </row>
    <row r="23" spans="1:7" ht="12.75">
      <c r="A23" s="104" t="s">
        <v>124</v>
      </c>
      <c r="B23" s="105" t="s">
        <v>113</v>
      </c>
      <c r="C23" s="105" t="s">
        <v>113</v>
      </c>
      <c r="D23" s="105" t="s">
        <v>113</v>
      </c>
      <c r="E23" s="105">
        <v>578.4</v>
      </c>
      <c r="F23" s="102">
        <v>150.914</v>
      </c>
      <c r="G23" s="313">
        <v>139.514</v>
      </c>
    </row>
    <row r="24" spans="1:7" ht="12.75">
      <c r="A24" s="101" t="s">
        <v>125</v>
      </c>
      <c r="B24" s="102"/>
      <c r="C24" s="102"/>
      <c r="D24" s="102"/>
      <c r="E24" s="102"/>
      <c r="F24" s="102"/>
      <c r="G24" s="103"/>
    </row>
    <row r="25" spans="1:7" ht="12.75">
      <c r="A25" s="111" t="s">
        <v>126</v>
      </c>
      <c r="B25" s="105"/>
      <c r="C25" s="102"/>
      <c r="D25" s="105"/>
      <c r="E25" s="102"/>
      <c r="F25" s="102"/>
      <c r="G25" s="103"/>
    </row>
    <row r="26" spans="1:7" ht="12.75">
      <c r="A26" s="104" t="s">
        <v>127</v>
      </c>
      <c r="B26" s="105" t="s">
        <v>113</v>
      </c>
      <c r="C26" s="105" t="s">
        <v>113</v>
      </c>
      <c r="D26" s="105" t="s">
        <v>113</v>
      </c>
      <c r="E26" s="105">
        <v>248.498</v>
      </c>
      <c r="F26" s="102">
        <v>242.725</v>
      </c>
      <c r="G26" s="313">
        <v>255.464</v>
      </c>
    </row>
    <row r="27" spans="1:7" ht="12.75">
      <c r="A27" s="104" t="s">
        <v>128</v>
      </c>
      <c r="B27" s="105" t="s">
        <v>113</v>
      </c>
      <c r="C27" s="102" t="s">
        <v>113</v>
      </c>
      <c r="D27" s="105" t="s">
        <v>113</v>
      </c>
      <c r="E27" s="105">
        <v>46.175</v>
      </c>
      <c r="F27" s="102">
        <v>10.635</v>
      </c>
      <c r="G27" s="313">
        <v>3.33</v>
      </c>
    </row>
    <row r="28" spans="1:7" ht="12.75">
      <c r="A28" s="104" t="s">
        <v>129</v>
      </c>
      <c r="B28" s="105" t="s">
        <v>113</v>
      </c>
      <c r="C28" s="105" t="s">
        <v>113</v>
      </c>
      <c r="D28" s="105" t="s">
        <v>113</v>
      </c>
      <c r="E28" s="105">
        <v>84.448</v>
      </c>
      <c r="F28" s="102">
        <v>117.874</v>
      </c>
      <c r="G28" s="313">
        <v>456.644</v>
      </c>
    </row>
    <row r="29" spans="1:7" ht="12.75">
      <c r="A29" s="104" t="s">
        <v>130</v>
      </c>
      <c r="B29" s="105" t="s">
        <v>113</v>
      </c>
      <c r="C29" s="105" t="s">
        <v>113</v>
      </c>
      <c r="D29" s="105" t="s">
        <v>113</v>
      </c>
      <c r="E29" s="105">
        <v>79.29</v>
      </c>
      <c r="F29" s="102">
        <v>61.7</v>
      </c>
      <c r="G29" s="106" t="s">
        <v>113</v>
      </c>
    </row>
    <row r="30" spans="1:7" ht="12.75">
      <c r="A30" s="104" t="s">
        <v>131</v>
      </c>
      <c r="B30" s="105" t="s">
        <v>113</v>
      </c>
      <c r="C30" s="105" t="s">
        <v>113</v>
      </c>
      <c r="D30" s="105" t="s">
        <v>113</v>
      </c>
      <c r="E30" s="105">
        <v>99.218</v>
      </c>
      <c r="F30" s="102">
        <v>71.838</v>
      </c>
      <c r="G30" s="313">
        <v>522.424</v>
      </c>
    </row>
    <row r="31" spans="1:7" ht="12.75">
      <c r="A31" s="104" t="s">
        <v>132</v>
      </c>
      <c r="B31" s="105" t="s">
        <v>113</v>
      </c>
      <c r="C31" s="105" t="s">
        <v>113</v>
      </c>
      <c r="D31" s="105" t="s">
        <v>113</v>
      </c>
      <c r="E31" s="105">
        <v>135.099</v>
      </c>
      <c r="F31" s="102">
        <v>39.711</v>
      </c>
      <c r="G31" s="313">
        <v>60.335</v>
      </c>
    </row>
    <row r="32" spans="1:7" ht="12.75">
      <c r="A32" s="104" t="s">
        <v>133</v>
      </c>
      <c r="B32" s="105" t="s">
        <v>113</v>
      </c>
      <c r="C32" s="105" t="s">
        <v>113</v>
      </c>
      <c r="D32" s="105" t="s">
        <v>113</v>
      </c>
      <c r="E32" s="105">
        <v>140.859</v>
      </c>
      <c r="F32" s="102">
        <v>257.212</v>
      </c>
      <c r="G32" s="313">
        <v>235.625</v>
      </c>
    </row>
    <row r="33" spans="1:7" ht="12.75">
      <c r="A33" s="104" t="s">
        <v>134</v>
      </c>
      <c r="B33" s="105" t="s">
        <v>113</v>
      </c>
      <c r="C33" s="105" t="s">
        <v>113</v>
      </c>
      <c r="D33" s="105" t="s">
        <v>113</v>
      </c>
      <c r="E33" s="105">
        <v>1069.703</v>
      </c>
      <c r="F33" s="102">
        <v>603.497</v>
      </c>
      <c r="G33" s="313">
        <v>1020.825</v>
      </c>
    </row>
    <row r="34" spans="1:7" ht="12.75">
      <c r="A34" s="104" t="s">
        <v>145</v>
      </c>
      <c r="B34" s="105" t="s">
        <v>113</v>
      </c>
      <c r="C34" s="105" t="s">
        <v>113</v>
      </c>
      <c r="D34" s="105" t="s">
        <v>113</v>
      </c>
      <c r="E34" s="105" t="s">
        <v>113</v>
      </c>
      <c r="F34" s="102">
        <v>9.58</v>
      </c>
      <c r="G34" s="106" t="s">
        <v>113</v>
      </c>
    </row>
    <row r="35" spans="1:7" ht="12.75">
      <c r="A35" s="104" t="s">
        <v>135</v>
      </c>
      <c r="B35" s="105">
        <v>18.759</v>
      </c>
      <c r="C35" s="105" t="s">
        <v>113</v>
      </c>
      <c r="D35" s="312">
        <v>21</v>
      </c>
      <c r="E35" s="105" t="s">
        <v>113</v>
      </c>
      <c r="F35" s="102" t="s">
        <v>113</v>
      </c>
      <c r="G35" s="106" t="s">
        <v>113</v>
      </c>
    </row>
    <row r="36" spans="1:7" ht="12.75">
      <c r="A36" s="104"/>
      <c r="B36" s="105"/>
      <c r="C36" s="102"/>
      <c r="D36" s="102"/>
      <c r="E36" s="105"/>
      <c r="F36" s="102"/>
      <c r="G36" s="103"/>
    </row>
    <row r="37" spans="1:7" ht="12.75">
      <c r="A37" s="301" t="s">
        <v>435</v>
      </c>
      <c r="B37" s="102"/>
      <c r="C37" s="102"/>
      <c r="D37" s="102"/>
      <c r="E37" s="102"/>
      <c r="F37" s="102"/>
      <c r="G37" s="103"/>
    </row>
    <row r="38" spans="1:7" ht="12.75">
      <c r="A38" s="104" t="s">
        <v>438</v>
      </c>
      <c r="B38" s="102">
        <v>230.411</v>
      </c>
      <c r="C38" s="102">
        <v>467.038</v>
      </c>
      <c r="D38" s="312">
        <v>633.321</v>
      </c>
      <c r="E38" s="102">
        <v>2.89</v>
      </c>
      <c r="F38" s="105" t="s">
        <v>113</v>
      </c>
      <c r="G38" s="106" t="s">
        <v>113</v>
      </c>
    </row>
    <row r="39" spans="1:7" ht="12.75">
      <c r="A39" s="104" t="s">
        <v>411</v>
      </c>
      <c r="B39" s="105">
        <v>52.799</v>
      </c>
      <c r="C39" s="102">
        <v>125.885</v>
      </c>
      <c r="D39" s="312">
        <v>99.848</v>
      </c>
      <c r="E39" s="105">
        <v>100.007</v>
      </c>
      <c r="F39" s="102">
        <v>79.475</v>
      </c>
      <c r="G39" s="313">
        <v>32.664</v>
      </c>
    </row>
    <row r="40" spans="1:7" ht="12.75">
      <c r="A40" s="104" t="s">
        <v>412</v>
      </c>
      <c r="B40" s="105" t="s">
        <v>113</v>
      </c>
      <c r="C40" s="105" t="s">
        <v>113</v>
      </c>
      <c r="D40" s="105" t="s">
        <v>113</v>
      </c>
      <c r="E40" s="105">
        <v>368.88</v>
      </c>
      <c r="F40" s="102">
        <v>70.72</v>
      </c>
      <c r="G40" s="313">
        <v>123.105</v>
      </c>
    </row>
    <row r="41" spans="1:7" ht="12.75">
      <c r="A41" s="104" t="s">
        <v>413</v>
      </c>
      <c r="B41" s="105">
        <v>33.855</v>
      </c>
      <c r="C41" s="102">
        <v>31.4</v>
      </c>
      <c r="D41" s="312">
        <v>30.657</v>
      </c>
      <c r="E41" s="105" t="s">
        <v>113</v>
      </c>
      <c r="F41" s="105" t="s">
        <v>113</v>
      </c>
      <c r="G41" s="106" t="s">
        <v>113</v>
      </c>
    </row>
    <row r="42" spans="1:7" ht="12.75">
      <c r="A42" s="104" t="s">
        <v>439</v>
      </c>
      <c r="B42" s="105" t="s">
        <v>113</v>
      </c>
      <c r="C42" s="105" t="s">
        <v>113</v>
      </c>
      <c r="D42" s="312">
        <v>18.432</v>
      </c>
      <c r="E42" s="105" t="s">
        <v>113</v>
      </c>
      <c r="F42" s="105" t="s">
        <v>113</v>
      </c>
      <c r="G42" s="106" t="s">
        <v>113</v>
      </c>
    </row>
    <row r="43" spans="1:7" ht="12.75">
      <c r="A43" s="104" t="s">
        <v>417</v>
      </c>
      <c r="B43" s="105" t="s">
        <v>113</v>
      </c>
      <c r="C43" s="105" t="s">
        <v>113</v>
      </c>
      <c r="D43" s="105" t="s">
        <v>113</v>
      </c>
      <c r="E43" s="105">
        <v>171.63</v>
      </c>
      <c r="F43" s="102">
        <v>101.34</v>
      </c>
      <c r="G43" s="313">
        <v>140.561</v>
      </c>
    </row>
    <row r="44" spans="1:7" ht="13.5" thickBot="1">
      <c r="A44" s="107" t="s">
        <v>419</v>
      </c>
      <c r="B44" s="108" t="s">
        <v>113</v>
      </c>
      <c r="C44" s="108" t="s">
        <v>113</v>
      </c>
      <c r="D44" s="108" t="s">
        <v>113</v>
      </c>
      <c r="E44" s="109">
        <v>756.6</v>
      </c>
      <c r="F44" s="109">
        <v>174.164</v>
      </c>
      <c r="G44" s="314">
        <v>88.194</v>
      </c>
    </row>
    <row r="45" spans="1:7" ht="12.75">
      <c r="A45" s="110" t="s">
        <v>144</v>
      </c>
      <c r="B45" s="110"/>
      <c r="C45" s="110"/>
      <c r="D45" s="110"/>
      <c r="E45" s="110"/>
      <c r="F45" s="110"/>
      <c r="G45" s="110"/>
    </row>
    <row r="46" ht="12.75">
      <c r="A46" s="95" t="s">
        <v>125</v>
      </c>
    </row>
    <row r="47" ht="12.75">
      <c r="A47" s="95" t="s">
        <v>125</v>
      </c>
    </row>
    <row r="48" ht="12.75">
      <c r="A48" s="95" t="s">
        <v>125</v>
      </c>
    </row>
    <row r="49" ht="12.75">
      <c r="A49" s="95" t="s">
        <v>125</v>
      </c>
    </row>
    <row r="50" ht="12.75">
      <c r="A50" s="95" t="s">
        <v>125</v>
      </c>
    </row>
    <row r="51" ht="12.75">
      <c r="A51" s="95" t="s">
        <v>125</v>
      </c>
    </row>
    <row r="52" ht="12.75">
      <c r="A52" s="95" t="s">
        <v>125</v>
      </c>
    </row>
    <row r="53" ht="12.75">
      <c r="A53" s="95" t="s">
        <v>125</v>
      </c>
    </row>
    <row r="54" ht="12.75">
      <c r="A54" s="95" t="s">
        <v>125</v>
      </c>
    </row>
    <row r="55" ht="12.75">
      <c r="A55" s="95" t="s">
        <v>125</v>
      </c>
    </row>
    <row r="56" ht="12.75">
      <c r="A56" s="95" t="s">
        <v>125</v>
      </c>
    </row>
    <row r="57" ht="12.75">
      <c r="A57" s="95" t="s">
        <v>125</v>
      </c>
    </row>
    <row r="58" ht="12.75">
      <c r="A58" s="95" t="s">
        <v>125</v>
      </c>
    </row>
    <row r="59" ht="12.75">
      <c r="A59" s="95" t="s">
        <v>125</v>
      </c>
    </row>
    <row r="60" ht="12.75">
      <c r="A60" s="95" t="s">
        <v>125</v>
      </c>
    </row>
    <row r="61" ht="12.75">
      <c r="A61" s="95" t="s">
        <v>125</v>
      </c>
    </row>
    <row r="62" ht="12.75">
      <c r="A62" s="95" t="s">
        <v>125</v>
      </c>
    </row>
    <row r="63" ht="12.75">
      <c r="A63" s="95" t="s">
        <v>125</v>
      </c>
    </row>
    <row r="64" ht="12.75">
      <c r="A64" s="95" t="s">
        <v>125</v>
      </c>
    </row>
    <row r="65" ht="12.75">
      <c r="A65" s="95" t="s">
        <v>125</v>
      </c>
    </row>
    <row r="66" ht="12.75">
      <c r="A66" s="95" t="s">
        <v>125</v>
      </c>
    </row>
    <row r="67" ht="12.75">
      <c r="A67" s="95" t="s">
        <v>125</v>
      </c>
    </row>
    <row r="68" ht="12.75">
      <c r="A68" s="95" t="s">
        <v>125</v>
      </c>
    </row>
    <row r="69" ht="12.75">
      <c r="A69" s="95" t="s">
        <v>125</v>
      </c>
    </row>
    <row r="70" ht="12.75">
      <c r="A70" s="95" t="s">
        <v>125</v>
      </c>
    </row>
    <row r="71" ht="12.75">
      <c r="A71" s="95" t="s">
        <v>125</v>
      </c>
    </row>
    <row r="72" ht="12.75">
      <c r="A72" s="95" t="s">
        <v>125</v>
      </c>
    </row>
    <row r="73" ht="12.75">
      <c r="A73" s="95" t="s">
        <v>125</v>
      </c>
    </row>
    <row r="74" ht="12.75">
      <c r="A74" s="95" t="s">
        <v>125</v>
      </c>
    </row>
    <row r="75" ht="12.75">
      <c r="A75" s="95" t="s">
        <v>125</v>
      </c>
    </row>
    <row r="76" ht="12.75">
      <c r="A76" s="95" t="s">
        <v>125</v>
      </c>
    </row>
    <row r="77" ht="12.75">
      <c r="A77" s="95" t="s">
        <v>125</v>
      </c>
    </row>
    <row r="78" ht="12.75">
      <c r="A78" s="95" t="s">
        <v>125</v>
      </c>
    </row>
    <row r="79" ht="12.75">
      <c r="A79" s="95" t="s">
        <v>125</v>
      </c>
    </row>
    <row r="80" ht="12.75">
      <c r="A80" s="95" t="s">
        <v>125</v>
      </c>
    </row>
    <row r="81" ht="12.75">
      <c r="A81" s="95" t="s">
        <v>125</v>
      </c>
    </row>
  </sheetData>
  <mergeCells count="5">
    <mergeCell ref="A1:G1"/>
    <mergeCell ref="A3:G3"/>
    <mergeCell ref="A5:A6"/>
    <mergeCell ref="B5:D5"/>
    <mergeCell ref="E5:G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" transitionEvaluation="1"/>
  <dimension ref="A1:F53"/>
  <sheetViews>
    <sheetView showGridLines="0" zoomScale="75" zoomScaleNormal="75" zoomScaleSheetLayoutView="50" workbookViewId="0" topLeftCell="A1">
      <selection activeCell="A1" sqref="A1:E1"/>
    </sheetView>
  </sheetViews>
  <sheetFormatPr defaultColWidth="11.00390625" defaultRowHeight="12.75"/>
  <cols>
    <col min="1" max="1" width="38.421875" style="260" customWidth="1"/>
    <col min="2" max="4" width="18.7109375" style="260" customWidth="1"/>
    <col min="5" max="5" width="18.7109375" style="276" customWidth="1"/>
    <col min="6" max="7" width="11.00390625" style="260" customWidth="1"/>
    <col min="8" max="8" width="19.7109375" style="260" customWidth="1"/>
    <col min="9" max="9" width="15.8515625" style="260" customWidth="1"/>
    <col min="10" max="16384" width="11.00390625" style="260" customWidth="1"/>
  </cols>
  <sheetData>
    <row r="1" spans="1:6" s="259" customFormat="1" ht="18">
      <c r="A1" s="476" t="s">
        <v>0</v>
      </c>
      <c r="B1" s="475"/>
      <c r="C1" s="475"/>
      <c r="D1" s="475"/>
      <c r="E1" s="475"/>
      <c r="F1" s="258"/>
    </row>
    <row r="2" spans="5:6" ht="12.75">
      <c r="E2" s="282"/>
      <c r="F2" s="261"/>
    </row>
    <row r="3" spans="1:6" ht="15">
      <c r="A3" s="474" t="s">
        <v>437</v>
      </c>
      <c r="B3" s="475"/>
      <c r="C3" s="475"/>
      <c r="D3" s="475"/>
      <c r="E3" s="475"/>
      <c r="F3" s="262"/>
    </row>
    <row r="4" spans="1:6" ht="14.25">
      <c r="A4" s="281"/>
      <c r="B4" s="263"/>
      <c r="C4" s="263"/>
      <c r="D4" s="263"/>
      <c r="E4" s="283"/>
      <c r="F4" s="263"/>
    </row>
    <row r="5" spans="1:6" ht="12.75">
      <c r="A5" s="284"/>
      <c r="B5" s="264" t="s">
        <v>421</v>
      </c>
      <c r="C5" s="264" t="s">
        <v>8</v>
      </c>
      <c r="D5" s="279" t="s">
        <v>424</v>
      </c>
      <c r="E5" s="279" t="s">
        <v>425</v>
      </c>
      <c r="F5" s="261"/>
    </row>
    <row r="6" spans="1:6" ht="12.75">
      <c r="A6" s="285" t="s">
        <v>396</v>
      </c>
      <c r="B6" s="286">
        <v>2002</v>
      </c>
      <c r="C6" s="286">
        <v>2002</v>
      </c>
      <c r="D6" s="287">
        <v>2002</v>
      </c>
      <c r="E6" s="287">
        <v>2002</v>
      </c>
      <c r="F6" s="261"/>
    </row>
    <row r="7" spans="1:6" ht="13.5" thickBot="1">
      <c r="A7" s="302"/>
      <c r="B7" s="267" t="s">
        <v>422</v>
      </c>
      <c r="C7" s="267" t="s">
        <v>423</v>
      </c>
      <c r="D7" s="265" t="s">
        <v>423</v>
      </c>
      <c r="E7" s="268" t="s">
        <v>423</v>
      </c>
      <c r="F7" s="261"/>
    </row>
    <row r="8" spans="1:5" ht="12.75">
      <c r="A8" s="269" t="s">
        <v>398</v>
      </c>
      <c r="B8" s="270">
        <v>7460.247</v>
      </c>
      <c r="C8" s="270">
        <v>60896.127</v>
      </c>
      <c r="D8" s="270">
        <v>2576.891</v>
      </c>
      <c r="E8" s="271">
        <v>2671.469</v>
      </c>
    </row>
    <row r="9" spans="1:5" ht="12.75">
      <c r="A9" s="266"/>
      <c r="B9" s="272"/>
      <c r="C9" s="272"/>
      <c r="D9" s="272"/>
      <c r="E9" s="273"/>
    </row>
    <row r="10" spans="1:5" ht="12.75">
      <c r="A10" s="303" t="s">
        <v>434</v>
      </c>
      <c r="B10" s="272"/>
      <c r="C10" s="272"/>
      <c r="D10" s="272"/>
      <c r="E10" s="273"/>
    </row>
    <row r="11" spans="1:5" ht="12.75">
      <c r="A11" s="303" t="s">
        <v>110</v>
      </c>
      <c r="B11" s="304">
        <f>SUM(B12:B25)</f>
        <v>3398.047</v>
      </c>
      <c r="C11" s="304">
        <f>SUM(C12:C25)</f>
        <v>23905.589</v>
      </c>
      <c r="D11" s="304">
        <f>SUM(D12:D25)</f>
        <v>1016.7939999999999</v>
      </c>
      <c r="E11" s="305">
        <f>SUM(E12:E25)</f>
        <v>855.9689999999999</v>
      </c>
    </row>
    <row r="12" spans="1:5" ht="12.75">
      <c r="A12" s="266" t="s">
        <v>399</v>
      </c>
      <c r="B12" s="277">
        <v>98.772</v>
      </c>
      <c r="C12" s="277">
        <v>1425</v>
      </c>
      <c r="D12" s="277">
        <v>289.474</v>
      </c>
      <c r="E12" s="278">
        <v>8.919</v>
      </c>
    </row>
    <row r="13" spans="1:5" ht="12.75">
      <c r="A13" s="266" t="s">
        <v>112</v>
      </c>
      <c r="B13" s="277">
        <v>46</v>
      </c>
      <c r="C13" s="277">
        <v>351</v>
      </c>
      <c r="D13" s="277">
        <v>47.022</v>
      </c>
      <c r="E13" s="278">
        <v>21.37</v>
      </c>
    </row>
    <row r="14" spans="1:5" ht="12.75">
      <c r="A14" s="266" t="s">
        <v>400</v>
      </c>
      <c r="B14" s="277">
        <v>1.359</v>
      </c>
      <c r="C14" s="277">
        <v>21.639</v>
      </c>
      <c r="D14" s="277">
        <v>97.449</v>
      </c>
      <c r="E14" s="278">
        <v>63.34</v>
      </c>
    </row>
    <row r="15" spans="1:5" ht="12.75">
      <c r="A15" s="266" t="s">
        <v>401</v>
      </c>
      <c r="B15" s="272" t="s">
        <v>113</v>
      </c>
      <c r="C15" s="272" t="s">
        <v>113</v>
      </c>
      <c r="D15" s="277">
        <v>18.499</v>
      </c>
      <c r="E15" s="273" t="s">
        <v>113</v>
      </c>
    </row>
    <row r="16" spans="1:5" ht="12.75">
      <c r="A16" s="266" t="s">
        <v>402</v>
      </c>
      <c r="B16" s="277">
        <v>1208.152</v>
      </c>
      <c r="C16" s="277">
        <v>5874.5</v>
      </c>
      <c r="D16" s="277">
        <v>21.923</v>
      </c>
      <c r="E16" s="278">
        <v>106.761</v>
      </c>
    </row>
    <row r="17" spans="1:5" ht="12.75">
      <c r="A17" s="266" t="s">
        <v>116</v>
      </c>
      <c r="B17" s="272" t="s">
        <v>113</v>
      </c>
      <c r="C17" s="272" t="s">
        <v>113</v>
      </c>
      <c r="D17" s="277">
        <v>9.772</v>
      </c>
      <c r="E17" s="273" t="s">
        <v>113</v>
      </c>
    </row>
    <row r="18" spans="1:5" ht="12.75">
      <c r="A18" s="266" t="s">
        <v>403</v>
      </c>
      <c r="B18" s="277">
        <v>861.773</v>
      </c>
      <c r="C18" s="277">
        <v>6799.48</v>
      </c>
      <c r="D18" s="277">
        <v>135.45</v>
      </c>
      <c r="E18" s="278">
        <v>16.501</v>
      </c>
    </row>
    <row r="19" spans="1:5" ht="12.75">
      <c r="A19" s="266" t="s">
        <v>404</v>
      </c>
      <c r="B19" s="277">
        <v>125</v>
      </c>
      <c r="C19" s="277">
        <v>1000</v>
      </c>
      <c r="D19" s="277">
        <v>1.205</v>
      </c>
      <c r="E19" s="278">
        <v>57.61</v>
      </c>
    </row>
    <row r="20" spans="1:5" ht="12.75">
      <c r="A20" s="266" t="s">
        <v>405</v>
      </c>
      <c r="B20" s="272" t="s">
        <v>113</v>
      </c>
      <c r="C20" s="272" t="s">
        <v>113</v>
      </c>
      <c r="D20" s="277">
        <v>135.42</v>
      </c>
      <c r="E20" s="278">
        <v>92.381</v>
      </c>
    </row>
    <row r="21" spans="1:5" ht="12.75">
      <c r="A21" s="266" t="s">
        <v>406</v>
      </c>
      <c r="B21" s="272" t="s">
        <v>113</v>
      </c>
      <c r="C21" s="272" t="s">
        <v>113</v>
      </c>
      <c r="D21" s="277">
        <v>7.894</v>
      </c>
      <c r="E21" s="273" t="s">
        <v>113</v>
      </c>
    </row>
    <row r="22" spans="1:5" ht="12.75">
      <c r="A22" s="266" t="s">
        <v>120</v>
      </c>
      <c r="B22" s="277">
        <v>836.33</v>
      </c>
      <c r="C22" s="277">
        <v>7393.88</v>
      </c>
      <c r="D22" s="277">
        <v>14.43</v>
      </c>
      <c r="E22" s="278">
        <v>480.562</v>
      </c>
    </row>
    <row r="23" spans="1:5" ht="12.75">
      <c r="A23" s="266" t="s">
        <v>407</v>
      </c>
      <c r="B23" s="277">
        <v>219.839</v>
      </c>
      <c r="C23" s="277">
        <v>1038.59</v>
      </c>
      <c r="D23" s="277">
        <v>26.072</v>
      </c>
      <c r="E23" s="273" t="s">
        <v>113</v>
      </c>
    </row>
    <row r="24" spans="1:5" ht="12.75">
      <c r="A24" s="266" t="s">
        <v>408</v>
      </c>
      <c r="B24" s="277">
        <v>0.822</v>
      </c>
      <c r="C24" s="277">
        <v>1.5</v>
      </c>
      <c r="D24" s="277">
        <v>195</v>
      </c>
      <c r="E24" s="278">
        <v>8.525</v>
      </c>
    </row>
    <row r="25" spans="1:5" ht="12.75">
      <c r="A25" s="266" t="s">
        <v>124</v>
      </c>
      <c r="B25" s="272" t="s">
        <v>113</v>
      </c>
      <c r="C25" s="272" t="s">
        <v>113</v>
      </c>
      <c r="D25" s="277">
        <v>17.184</v>
      </c>
      <c r="E25" s="273" t="s">
        <v>113</v>
      </c>
    </row>
    <row r="26" spans="1:5" ht="12.75">
      <c r="A26" s="266"/>
      <c r="B26" s="272"/>
      <c r="C26" s="272"/>
      <c r="D26" s="272"/>
      <c r="E26" s="273"/>
    </row>
    <row r="27" spans="1:5" ht="12.75">
      <c r="A27" s="303" t="s">
        <v>126</v>
      </c>
      <c r="B27" s="272"/>
      <c r="C27" s="272"/>
      <c r="D27" s="272"/>
      <c r="E27" s="273"/>
    </row>
    <row r="28" spans="1:5" ht="12.75">
      <c r="A28" s="266" t="s">
        <v>146</v>
      </c>
      <c r="B28" s="277">
        <v>145.198</v>
      </c>
      <c r="C28" s="277">
        <v>408.911</v>
      </c>
      <c r="D28" s="272" t="s">
        <v>113</v>
      </c>
      <c r="E28" s="273" t="s">
        <v>113</v>
      </c>
    </row>
    <row r="29" spans="1:5" ht="12.75">
      <c r="A29" s="266" t="s">
        <v>147</v>
      </c>
      <c r="B29" s="277">
        <v>17.082</v>
      </c>
      <c r="C29" s="277">
        <v>60.517</v>
      </c>
      <c r="D29" s="272" t="s">
        <v>113</v>
      </c>
      <c r="E29" s="278">
        <v>0.958</v>
      </c>
    </row>
    <row r="30" spans="1:5" ht="12.75">
      <c r="A30" s="266" t="s">
        <v>127</v>
      </c>
      <c r="B30" s="277">
        <v>13.007</v>
      </c>
      <c r="C30" s="277">
        <v>45.136</v>
      </c>
      <c r="D30" s="277">
        <v>9.552</v>
      </c>
      <c r="E30" s="278">
        <v>6.821</v>
      </c>
    </row>
    <row r="31" spans="1:5" ht="12.75">
      <c r="A31" s="266" t="s">
        <v>128</v>
      </c>
      <c r="B31" s="277">
        <v>15.335</v>
      </c>
      <c r="C31" s="277">
        <v>122.985</v>
      </c>
      <c r="D31" s="277">
        <v>4.753</v>
      </c>
      <c r="E31" s="273" t="s">
        <v>113</v>
      </c>
    </row>
    <row r="32" spans="1:5" ht="12.75">
      <c r="A32" s="266" t="s">
        <v>129</v>
      </c>
      <c r="B32" s="272" t="s">
        <v>113</v>
      </c>
      <c r="C32" s="277">
        <v>1.4</v>
      </c>
      <c r="D32" s="277">
        <v>3.736</v>
      </c>
      <c r="E32" s="273" t="s">
        <v>113</v>
      </c>
    </row>
    <row r="33" spans="1:5" ht="12.75">
      <c r="A33" s="266" t="s">
        <v>130</v>
      </c>
      <c r="B33" s="277">
        <v>82.846</v>
      </c>
      <c r="C33" s="277">
        <v>501.499</v>
      </c>
      <c r="D33" s="277">
        <v>4.293</v>
      </c>
      <c r="E33" s="278">
        <v>5.883</v>
      </c>
    </row>
    <row r="34" spans="1:5" ht="12.75">
      <c r="A34" s="266" t="s">
        <v>131</v>
      </c>
      <c r="B34" s="272" t="s">
        <v>113</v>
      </c>
      <c r="C34" s="272" t="s">
        <v>113</v>
      </c>
      <c r="D34" s="277">
        <v>5.507</v>
      </c>
      <c r="E34" s="273" t="s">
        <v>113</v>
      </c>
    </row>
    <row r="35" spans="1:5" ht="12.75">
      <c r="A35" s="266" t="s">
        <v>132</v>
      </c>
      <c r="B35" s="272" t="s">
        <v>113</v>
      </c>
      <c r="C35" s="272" t="s">
        <v>113</v>
      </c>
      <c r="D35" s="277">
        <v>6.445</v>
      </c>
      <c r="E35" s="278">
        <v>0.618</v>
      </c>
    </row>
    <row r="36" spans="1:5" ht="12.75">
      <c r="A36" s="266" t="s">
        <v>133</v>
      </c>
      <c r="B36" s="272" t="s">
        <v>113</v>
      </c>
      <c r="C36" s="272" t="s">
        <v>113</v>
      </c>
      <c r="D36" s="277">
        <v>68.881</v>
      </c>
      <c r="E36" s="273" t="s">
        <v>113</v>
      </c>
    </row>
    <row r="37" spans="1:5" ht="12.75">
      <c r="A37" s="266" t="s">
        <v>134</v>
      </c>
      <c r="B37" s="277">
        <v>10.794</v>
      </c>
      <c r="C37" s="277">
        <v>56.682</v>
      </c>
      <c r="D37" s="277">
        <v>40.395</v>
      </c>
      <c r="E37" s="273" t="s">
        <v>113</v>
      </c>
    </row>
    <row r="38" spans="1:5" ht="12.75">
      <c r="A38" s="266" t="s">
        <v>145</v>
      </c>
      <c r="B38" s="277">
        <v>233.095</v>
      </c>
      <c r="C38" s="277">
        <v>1076.7</v>
      </c>
      <c r="D38" s="277">
        <v>3.258</v>
      </c>
      <c r="E38" s="278">
        <v>0.788</v>
      </c>
    </row>
    <row r="39" spans="1:5" ht="12.75">
      <c r="A39" s="266" t="s">
        <v>135</v>
      </c>
      <c r="B39" s="277">
        <v>535</v>
      </c>
      <c r="C39" s="277">
        <v>3500</v>
      </c>
      <c r="D39" s="272" t="s">
        <v>113</v>
      </c>
      <c r="E39" s="278">
        <v>76.886</v>
      </c>
    </row>
    <row r="40" spans="1:5" ht="12.75">
      <c r="A40" s="266"/>
      <c r="B40" s="272"/>
      <c r="C40" s="272"/>
      <c r="D40" s="272"/>
      <c r="E40" s="273"/>
    </row>
    <row r="41" spans="1:5" ht="12.75">
      <c r="A41" s="303" t="s">
        <v>435</v>
      </c>
      <c r="B41" s="272"/>
      <c r="C41" s="272"/>
      <c r="D41" s="272"/>
      <c r="E41" s="273"/>
    </row>
    <row r="42" spans="1:5" ht="12.75">
      <c r="A42" s="266" t="s">
        <v>409</v>
      </c>
      <c r="B42" s="277">
        <v>200</v>
      </c>
      <c r="C42" s="277">
        <v>2360</v>
      </c>
      <c r="D42" s="277">
        <v>0.532</v>
      </c>
      <c r="E42" s="278">
        <v>37.353</v>
      </c>
    </row>
    <row r="43" spans="1:5" ht="12.75">
      <c r="A43" s="266" t="s">
        <v>410</v>
      </c>
      <c r="B43" s="277">
        <v>143.373</v>
      </c>
      <c r="C43" s="277">
        <v>1753.888</v>
      </c>
      <c r="D43" s="277">
        <v>1.015</v>
      </c>
      <c r="E43" s="278">
        <v>57.618</v>
      </c>
    </row>
    <row r="44" spans="1:5" ht="12.75">
      <c r="A44" s="266" t="s">
        <v>411</v>
      </c>
      <c r="B44" s="277">
        <v>66.3</v>
      </c>
      <c r="C44" s="277">
        <v>1148.65</v>
      </c>
      <c r="D44" s="277">
        <v>11.039</v>
      </c>
      <c r="E44" s="278">
        <v>26.357</v>
      </c>
    </row>
    <row r="45" spans="1:5" ht="12.75">
      <c r="A45" s="266" t="s">
        <v>412</v>
      </c>
      <c r="B45" s="277">
        <v>8.96</v>
      </c>
      <c r="C45" s="277">
        <v>67.102</v>
      </c>
      <c r="D45" s="277">
        <v>163.721</v>
      </c>
      <c r="E45" s="278">
        <v>1.504</v>
      </c>
    </row>
    <row r="46" spans="1:5" ht="12.75">
      <c r="A46" s="266" t="s">
        <v>413</v>
      </c>
      <c r="B46" s="277">
        <v>383.905</v>
      </c>
      <c r="C46" s="277">
        <v>6657.79</v>
      </c>
      <c r="D46" s="277">
        <v>444.786</v>
      </c>
      <c r="E46" s="278">
        <v>370.949</v>
      </c>
    </row>
    <row r="47" spans="1:5" ht="12.75">
      <c r="A47" s="266" t="s">
        <v>414</v>
      </c>
      <c r="B47" s="272" t="s">
        <v>113</v>
      </c>
      <c r="C47" s="272" t="s">
        <v>113</v>
      </c>
      <c r="D47" s="277">
        <v>0.767</v>
      </c>
      <c r="E47" s="273" t="s">
        <v>113</v>
      </c>
    </row>
    <row r="48" spans="1:5" ht="12.75">
      <c r="A48" s="266" t="s">
        <v>415</v>
      </c>
      <c r="B48" s="277">
        <v>19.7</v>
      </c>
      <c r="C48" s="277">
        <v>231.7</v>
      </c>
      <c r="D48" s="277">
        <v>12.01</v>
      </c>
      <c r="E48" s="273" t="s">
        <v>113</v>
      </c>
    </row>
    <row r="49" spans="1:5" ht="12.75">
      <c r="A49" s="266" t="s">
        <v>416</v>
      </c>
      <c r="B49" s="277">
        <v>32.904</v>
      </c>
      <c r="C49" s="277">
        <v>363</v>
      </c>
      <c r="D49" s="277">
        <v>96.82</v>
      </c>
      <c r="E49" s="278">
        <v>129.011</v>
      </c>
    </row>
    <row r="50" spans="1:5" ht="12.75">
      <c r="A50" s="266" t="s">
        <v>417</v>
      </c>
      <c r="B50" s="272" t="s">
        <v>113</v>
      </c>
      <c r="C50" s="272" t="s">
        <v>113</v>
      </c>
      <c r="D50" s="277">
        <v>21.497</v>
      </c>
      <c r="E50" s="273" t="s">
        <v>113</v>
      </c>
    </row>
    <row r="51" spans="1:5" ht="12.75">
      <c r="A51" s="266" t="s">
        <v>418</v>
      </c>
      <c r="B51" s="277">
        <v>13.787</v>
      </c>
      <c r="C51" s="277">
        <v>118.7</v>
      </c>
      <c r="D51" s="277">
        <v>6.049</v>
      </c>
      <c r="E51" s="273" t="s">
        <v>113</v>
      </c>
    </row>
    <row r="52" spans="1:5" ht="13.5" thickBot="1">
      <c r="A52" s="274" t="s">
        <v>419</v>
      </c>
      <c r="B52" s="280">
        <v>15.01</v>
      </c>
      <c r="C52" s="280">
        <v>150</v>
      </c>
      <c r="D52" s="280">
        <v>35.32</v>
      </c>
      <c r="E52" s="275" t="s">
        <v>113</v>
      </c>
    </row>
    <row r="53" spans="1:4" ht="12.75">
      <c r="A53" s="276" t="s">
        <v>420</v>
      </c>
      <c r="B53" s="276"/>
      <c r="C53" s="276"/>
      <c r="D53" s="276"/>
    </row>
  </sheetData>
  <mergeCells count="2">
    <mergeCell ref="A3:E3"/>
    <mergeCell ref="A1:E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"/>
  <dimension ref="A1:Y81"/>
  <sheetViews>
    <sheetView showGridLines="0" zoomScale="75" zoomScaleNormal="75" zoomScaleSheetLayoutView="50" workbookViewId="0" topLeftCell="A1">
      <selection activeCell="A1" sqref="A1:G1"/>
    </sheetView>
  </sheetViews>
  <sheetFormatPr defaultColWidth="11.421875" defaultRowHeight="12.75"/>
  <cols>
    <col min="1" max="7" width="15.7109375" style="3" customWidth="1"/>
    <col min="8" max="8" width="19.7109375" style="3" customWidth="1"/>
    <col min="9" max="9" width="15.8515625" style="3" customWidth="1"/>
    <col min="10" max="10" width="17.28125" style="3" customWidth="1"/>
    <col min="11" max="15" width="17.57421875" style="3" customWidth="1"/>
    <col min="16" max="17" width="12.00390625" style="3" customWidth="1"/>
    <col min="18" max="18" width="10.7109375" style="3" customWidth="1"/>
    <col min="19" max="24" width="15.8515625" style="3" customWidth="1"/>
    <col min="25" max="16384" width="11.421875" style="3" customWidth="1"/>
  </cols>
  <sheetData>
    <row r="1" spans="1:7" s="2" customFormat="1" ht="18">
      <c r="A1" s="444" t="s">
        <v>0</v>
      </c>
      <c r="B1" s="444"/>
      <c r="C1" s="444"/>
      <c r="D1" s="444"/>
      <c r="E1" s="444"/>
      <c r="F1" s="444"/>
      <c r="G1" s="444"/>
    </row>
    <row r="3" spans="1:8" ht="15">
      <c r="A3" s="448" t="s">
        <v>431</v>
      </c>
      <c r="B3" s="448"/>
      <c r="C3" s="448"/>
      <c r="D3" s="448"/>
      <c r="E3" s="448"/>
      <c r="F3" s="448"/>
      <c r="G3" s="448"/>
      <c r="H3" s="41"/>
    </row>
    <row r="4" spans="1:8" ht="15">
      <c r="A4" s="4"/>
      <c r="B4" s="5"/>
      <c r="C4" s="5"/>
      <c r="D4" s="5"/>
      <c r="E4" s="5"/>
      <c r="F4" s="5"/>
      <c r="G4" s="5"/>
      <c r="H4" s="41"/>
    </row>
    <row r="5" spans="1:7" ht="12.75">
      <c r="A5" s="6"/>
      <c r="B5" s="14"/>
      <c r="C5" s="14"/>
      <c r="D5" s="12" t="s">
        <v>51</v>
      </c>
      <c r="E5" s="12" t="s">
        <v>52</v>
      </c>
      <c r="F5" s="12" t="s">
        <v>52</v>
      </c>
      <c r="G5" s="8" t="s">
        <v>52</v>
      </c>
    </row>
    <row r="6" spans="1:25" ht="12.75">
      <c r="A6" s="10" t="s">
        <v>6</v>
      </c>
      <c r="B6" s="12" t="s">
        <v>53</v>
      </c>
      <c r="C6" s="12" t="s">
        <v>54</v>
      </c>
      <c r="D6" s="12" t="s">
        <v>55</v>
      </c>
      <c r="E6" s="72" t="s">
        <v>56</v>
      </c>
      <c r="F6" s="12" t="s">
        <v>57</v>
      </c>
      <c r="G6" s="12" t="s">
        <v>58</v>
      </c>
      <c r="Y6" s="7"/>
    </row>
    <row r="7" spans="1:7" ht="13.5" thickBot="1">
      <c r="A7" s="13"/>
      <c r="B7" s="11"/>
      <c r="C7" s="11"/>
      <c r="D7" s="73"/>
      <c r="E7" s="12" t="s">
        <v>59</v>
      </c>
      <c r="F7" s="12" t="s">
        <v>60</v>
      </c>
      <c r="G7" s="12" t="s">
        <v>61</v>
      </c>
    </row>
    <row r="8" spans="1:7" ht="12.75">
      <c r="A8" s="29">
        <v>1985</v>
      </c>
      <c r="B8" s="74">
        <v>12800.6</v>
      </c>
      <c r="C8" s="47">
        <v>6775.5</v>
      </c>
      <c r="D8" s="74">
        <v>5762.1</v>
      </c>
      <c r="E8" s="47">
        <v>87</v>
      </c>
      <c r="F8" s="47">
        <v>66.9</v>
      </c>
      <c r="G8" s="75">
        <v>2677.9</v>
      </c>
    </row>
    <row r="9" spans="1:7" ht="12.75">
      <c r="A9" s="33">
        <v>1986</v>
      </c>
      <c r="B9" s="53">
        <v>13107.3</v>
      </c>
      <c r="C9" s="50">
        <v>6101.1</v>
      </c>
      <c r="D9" s="53">
        <v>6701.7</v>
      </c>
      <c r="E9" s="50">
        <v>81.1</v>
      </c>
      <c r="F9" s="50">
        <v>20.7</v>
      </c>
      <c r="G9" s="50">
        <v>2096.7</v>
      </c>
    </row>
    <row r="10" spans="1:7" ht="12.75">
      <c r="A10" s="33">
        <v>1987</v>
      </c>
      <c r="B10" s="53">
        <v>13407.7</v>
      </c>
      <c r="C10" s="50">
        <v>7033.4</v>
      </c>
      <c r="D10" s="53">
        <v>6034.4</v>
      </c>
      <c r="E10" s="50">
        <v>85.9</v>
      </c>
      <c r="F10" s="50">
        <v>20.9</v>
      </c>
      <c r="G10" s="50">
        <v>2430.6</v>
      </c>
    </row>
    <row r="11" spans="1:7" ht="12.75">
      <c r="A11" s="33">
        <v>1988</v>
      </c>
      <c r="B11" s="53">
        <v>8566.3</v>
      </c>
      <c r="C11" s="50">
        <v>4287.1</v>
      </c>
      <c r="D11" s="53">
        <v>3294.7</v>
      </c>
      <c r="E11" s="50">
        <v>77.4</v>
      </c>
      <c r="F11" s="50">
        <v>21</v>
      </c>
      <c r="G11" s="50">
        <v>2436.3</v>
      </c>
    </row>
    <row r="12" spans="1:7" ht="12.75">
      <c r="A12" s="33">
        <v>1989</v>
      </c>
      <c r="B12" s="53">
        <v>10030.475</v>
      </c>
      <c r="C12" s="50">
        <v>8060.326</v>
      </c>
      <c r="D12" s="53">
        <v>5783.9</v>
      </c>
      <c r="E12" s="50">
        <v>84.1</v>
      </c>
      <c r="F12" s="50">
        <v>14.4</v>
      </c>
      <c r="G12" s="50">
        <v>1676</v>
      </c>
    </row>
    <row r="13" spans="1:25" ht="12.75">
      <c r="A13" s="33">
        <v>1990</v>
      </c>
      <c r="B13" s="53">
        <v>10757</v>
      </c>
      <c r="C13" s="50">
        <v>6632.1</v>
      </c>
      <c r="D13" s="53">
        <v>6319.9</v>
      </c>
      <c r="E13" s="50">
        <v>88.4</v>
      </c>
      <c r="F13" s="50">
        <v>18.9</v>
      </c>
      <c r="G13" s="50">
        <v>2085</v>
      </c>
      <c r="Y13" s="7"/>
    </row>
    <row r="14" spans="1:7" ht="13.5" thickBot="1">
      <c r="A14" s="32">
        <v>1991</v>
      </c>
      <c r="B14" s="76">
        <v>9290.1</v>
      </c>
      <c r="C14" s="77">
        <v>5962.1</v>
      </c>
      <c r="D14" s="76">
        <v>5473.5</v>
      </c>
      <c r="E14" s="77">
        <v>55.1</v>
      </c>
      <c r="F14" s="77">
        <v>11.3</v>
      </c>
      <c r="G14" s="77">
        <v>1415.2</v>
      </c>
    </row>
    <row r="15" spans="1:7" ht="12.75">
      <c r="A15" s="28"/>
      <c r="B15" s="78"/>
      <c r="C15" s="79"/>
      <c r="D15" s="78"/>
      <c r="E15" s="79"/>
      <c r="F15" s="79"/>
      <c r="G15" s="79"/>
    </row>
    <row r="16" spans="1:7" ht="12.75">
      <c r="A16" s="28"/>
      <c r="B16" s="78"/>
      <c r="C16" s="79"/>
      <c r="D16" s="78"/>
      <c r="E16" s="79"/>
      <c r="F16" s="79"/>
      <c r="G16" s="79"/>
    </row>
    <row r="17" spans="1:7" ht="12.75">
      <c r="A17" s="28"/>
      <c r="B17" s="78"/>
      <c r="C17" s="79"/>
      <c r="D17" s="78"/>
      <c r="E17" s="79"/>
      <c r="F17" s="79"/>
      <c r="G17" s="79"/>
    </row>
    <row r="18" spans="1:7" ht="12.75">
      <c r="A18" s="80"/>
      <c r="B18" s="80"/>
      <c r="C18" s="80"/>
      <c r="D18" s="80"/>
      <c r="E18" s="80"/>
      <c r="F18" s="80"/>
      <c r="G18" s="80"/>
    </row>
    <row r="19" spans="1:7" ht="12.75">
      <c r="A19" s="6"/>
      <c r="B19" s="12" t="s">
        <v>52</v>
      </c>
      <c r="C19" s="14"/>
      <c r="D19" s="12" t="s">
        <v>62</v>
      </c>
      <c r="E19" s="12" t="s">
        <v>52</v>
      </c>
      <c r="F19" s="12" t="s">
        <v>63</v>
      </c>
      <c r="G19" s="12" t="s">
        <v>52</v>
      </c>
    </row>
    <row r="20" spans="1:7" ht="12.75">
      <c r="A20" s="10" t="s">
        <v>6</v>
      </c>
      <c r="B20" s="12" t="s">
        <v>57</v>
      </c>
      <c r="C20" s="12" t="s">
        <v>64</v>
      </c>
      <c r="D20" s="12" t="s">
        <v>65</v>
      </c>
      <c r="E20" s="72" t="s">
        <v>66</v>
      </c>
      <c r="F20" s="12" t="s">
        <v>67</v>
      </c>
      <c r="G20" s="12" t="s">
        <v>68</v>
      </c>
    </row>
    <row r="21" spans="1:7" ht="13.5" thickBot="1">
      <c r="A21" s="13"/>
      <c r="B21" s="12" t="s">
        <v>69</v>
      </c>
      <c r="C21" s="11"/>
      <c r="D21" s="81" t="s">
        <v>70</v>
      </c>
      <c r="E21" s="12" t="s">
        <v>71</v>
      </c>
      <c r="F21" s="12" t="s">
        <v>72</v>
      </c>
      <c r="G21" s="12"/>
    </row>
    <row r="22" spans="1:7" ht="12.75">
      <c r="A22" s="29">
        <v>1985</v>
      </c>
      <c r="B22" s="74">
        <v>98.6</v>
      </c>
      <c r="C22" s="47">
        <v>109.5</v>
      </c>
      <c r="D22" s="74">
        <v>17</v>
      </c>
      <c r="E22" s="47">
        <v>499</v>
      </c>
      <c r="F22" s="47">
        <v>166.5</v>
      </c>
      <c r="G22" s="75">
        <v>57.9</v>
      </c>
    </row>
    <row r="23" spans="1:7" ht="12.75">
      <c r="A23" s="33">
        <v>1986</v>
      </c>
      <c r="B23" s="53">
        <v>87.2</v>
      </c>
      <c r="C23" s="50">
        <v>94.5</v>
      </c>
      <c r="D23" s="53">
        <v>5.9</v>
      </c>
      <c r="E23" s="50">
        <v>739.8</v>
      </c>
      <c r="F23" s="50">
        <v>100.1</v>
      </c>
      <c r="G23" s="50">
        <v>77.8</v>
      </c>
    </row>
    <row r="24" spans="1:7" ht="12.75">
      <c r="A24" s="33">
        <v>1987</v>
      </c>
      <c r="B24" s="53">
        <v>92.4</v>
      </c>
      <c r="C24" s="50">
        <v>97.2</v>
      </c>
      <c r="D24" s="53">
        <v>5.9</v>
      </c>
      <c r="E24" s="50">
        <v>923.2</v>
      </c>
      <c r="F24" s="50">
        <v>103.2</v>
      </c>
      <c r="G24" s="50">
        <v>80.8</v>
      </c>
    </row>
    <row r="25" spans="1:7" ht="12.75">
      <c r="A25" s="33">
        <v>1988</v>
      </c>
      <c r="B25" s="53">
        <v>77.5</v>
      </c>
      <c r="C25" s="50">
        <v>93.7</v>
      </c>
      <c r="D25" s="53">
        <v>5.2</v>
      </c>
      <c r="E25" s="50">
        <v>915.3</v>
      </c>
      <c r="F25" s="50">
        <v>98.7</v>
      </c>
      <c r="G25" s="50">
        <v>77.7</v>
      </c>
    </row>
    <row r="26" spans="1:7" ht="12.75">
      <c r="A26" s="33">
        <v>1989</v>
      </c>
      <c r="B26" s="53">
        <v>60</v>
      </c>
      <c r="C26" s="50">
        <v>80.6</v>
      </c>
      <c r="D26" s="53">
        <v>4.2</v>
      </c>
      <c r="E26" s="50">
        <v>795.9</v>
      </c>
      <c r="F26" s="50">
        <v>83.2</v>
      </c>
      <c r="G26" s="50">
        <v>54.2</v>
      </c>
    </row>
    <row r="27" spans="1:7" ht="12.75">
      <c r="A27" s="33">
        <v>1990</v>
      </c>
      <c r="B27" s="53">
        <v>87.6</v>
      </c>
      <c r="C27" s="50">
        <v>92.6</v>
      </c>
      <c r="D27" s="53">
        <v>4.2</v>
      </c>
      <c r="E27" s="50">
        <v>1048.8</v>
      </c>
      <c r="F27" s="50">
        <v>80.6</v>
      </c>
      <c r="G27" s="50">
        <v>53.5</v>
      </c>
    </row>
    <row r="28" spans="1:7" ht="13.5" thickBot="1">
      <c r="A28" s="32">
        <v>1991</v>
      </c>
      <c r="B28" s="76">
        <v>54.6</v>
      </c>
      <c r="C28" s="77">
        <v>98.6</v>
      </c>
      <c r="D28" s="76">
        <v>4</v>
      </c>
      <c r="E28" s="77">
        <v>1074</v>
      </c>
      <c r="F28" s="77">
        <v>77.5</v>
      </c>
      <c r="G28" s="77">
        <v>37</v>
      </c>
    </row>
    <row r="32" spans="1:6" ht="12.75">
      <c r="A32" s="82"/>
      <c r="B32" s="82"/>
      <c r="C32" s="82"/>
      <c r="D32" s="82"/>
      <c r="E32" s="82"/>
      <c r="F32" s="82"/>
    </row>
    <row r="33" spans="1:6" ht="12.75">
      <c r="A33" s="6"/>
      <c r="B33" s="12" t="s">
        <v>52</v>
      </c>
      <c r="C33" s="12" t="s">
        <v>73</v>
      </c>
      <c r="D33" s="12" t="s">
        <v>52</v>
      </c>
      <c r="E33" s="12" t="s">
        <v>52</v>
      </c>
      <c r="F33" s="12" t="s">
        <v>9</v>
      </c>
    </row>
    <row r="34" spans="1:6" ht="12.75">
      <c r="A34" s="10" t="s">
        <v>6</v>
      </c>
      <c r="B34" s="12" t="s">
        <v>74</v>
      </c>
      <c r="C34" s="12" t="s">
        <v>75</v>
      </c>
      <c r="D34" s="12" t="s">
        <v>76</v>
      </c>
      <c r="E34" s="72" t="s">
        <v>76</v>
      </c>
      <c r="F34" s="12" t="s">
        <v>77</v>
      </c>
    </row>
    <row r="35" spans="1:6" ht="13.5" thickBot="1">
      <c r="A35" s="13"/>
      <c r="B35" s="12" t="s">
        <v>78</v>
      </c>
      <c r="C35" s="12" t="s">
        <v>77</v>
      </c>
      <c r="D35" s="81" t="s">
        <v>79</v>
      </c>
      <c r="E35" s="12" t="s">
        <v>80</v>
      </c>
      <c r="F35" s="12" t="s">
        <v>81</v>
      </c>
    </row>
    <row r="36" spans="1:6" ht="12.75">
      <c r="A36" s="29">
        <v>1985</v>
      </c>
      <c r="B36" s="74">
        <v>6.7</v>
      </c>
      <c r="C36" s="47">
        <v>5.2</v>
      </c>
      <c r="D36" s="74">
        <v>3095.9</v>
      </c>
      <c r="E36" s="47">
        <v>156</v>
      </c>
      <c r="F36" s="47">
        <v>32382.3</v>
      </c>
    </row>
    <row r="37" spans="1:6" ht="12.75">
      <c r="A37" s="33">
        <v>1986</v>
      </c>
      <c r="B37" s="53">
        <v>6.1</v>
      </c>
      <c r="C37" s="50">
        <v>0.6</v>
      </c>
      <c r="D37" s="53">
        <v>5732.9</v>
      </c>
      <c r="E37" s="50">
        <v>128.9</v>
      </c>
      <c r="F37" s="50">
        <v>35082.4</v>
      </c>
    </row>
    <row r="38" spans="1:6" ht="12.75">
      <c r="A38" s="33">
        <v>1987</v>
      </c>
      <c r="B38" s="53">
        <v>6.8</v>
      </c>
      <c r="C38" s="50">
        <v>13.5</v>
      </c>
      <c r="D38" s="53">
        <v>9506.4</v>
      </c>
      <c r="E38" s="50">
        <v>133.9</v>
      </c>
      <c r="F38" s="50">
        <v>39976.2</v>
      </c>
    </row>
    <row r="39" spans="1:6" ht="12.75">
      <c r="A39" s="33">
        <v>1988</v>
      </c>
      <c r="B39" s="53">
        <v>5.1</v>
      </c>
      <c r="C39" s="50">
        <v>6.5</v>
      </c>
      <c r="D39" s="53">
        <v>2075.4</v>
      </c>
      <c r="E39" s="50">
        <v>90.9</v>
      </c>
      <c r="F39" s="50">
        <v>22128.8</v>
      </c>
    </row>
    <row r="40" spans="1:6" ht="12.75">
      <c r="A40" s="33">
        <v>1989</v>
      </c>
      <c r="B40" s="53">
        <v>5.1</v>
      </c>
      <c r="C40" s="50">
        <v>57.3</v>
      </c>
      <c r="D40" s="53">
        <v>4189.9</v>
      </c>
      <c r="E40" s="50">
        <v>150.1</v>
      </c>
      <c r="F40" s="50">
        <v>31129.701000000005</v>
      </c>
    </row>
    <row r="41" spans="1:6" ht="12.75">
      <c r="A41" s="33">
        <v>1990</v>
      </c>
      <c r="B41" s="53">
        <v>4.8</v>
      </c>
      <c r="C41" s="50">
        <v>153.5</v>
      </c>
      <c r="D41" s="53">
        <v>12053.7</v>
      </c>
      <c r="E41" s="50">
        <v>211.9</v>
      </c>
      <c r="F41" s="50">
        <v>39692.5</v>
      </c>
    </row>
    <row r="42" spans="1:6" ht="13.5" thickBot="1">
      <c r="A42" s="32">
        <v>1991</v>
      </c>
      <c r="B42" s="76">
        <v>4.6</v>
      </c>
      <c r="C42" s="77">
        <v>79.2</v>
      </c>
      <c r="D42" s="76">
        <v>7568</v>
      </c>
      <c r="E42" s="77">
        <v>185.2</v>
      </c>
      <c r="F42" s="77">
        <v>31390</v>
      </c>
    </row>
    <row r="46" spans="1:7" ht="12.75">
      <c r="A46" s="82"/>
      <c r="B46" s="82"/>
      <c r="C46" s="82"/>
      <c r="D46" s="82"/>
      <c r="E46" s="82"/>
      <c r="F46" s="82"/>
      <c r="G46" s="82"/>
    </row>
    <row r="47" spans="1:7" ht="12.75">
      <c r="A47" s="6"/>
      <c r="B47" s="437" t="s">
        <v>82</v>
      </c>
      <c r="C47" s="438"/>
      <c r="D47" s="439"/>
      <c r="E47" s="437" t="s">
        <v>451</v>
      </c>
      <c r="F47" s="438"/>
      <c r="G47" s="438"/>
    </row>
    <row r="48" spans="1:7" ht="12.75">
      <c r="A48" s="10" t="s">
        <v>6</v>
      </c>
      <c r="B48" s="12"/>
      <c r="C48" s="12" t="s">
        <v>83</v>
      </c>
      <c r="D48" s="12"/>
      <c r="E48" s="83"/>
      <c r="F48" s="12" t="s">
        <v>83</v>
      </c>
      <c r="G48" s="12"/>
    </row>
    <row r="49" spans="1:7" ht="13.5" thickBot="1">
      <c r="A49" s="13"/>
      <c r="B49" s="12" t="s">
        <v>84</v>
      </c>
      <c r="C49" s="12" t="s">
        <v>85</v>
      </c>
      <c r="D49" s="81" t="s">
        <v>9</v>
      </c>
      <c r="E49" s="12" t="s">
        <v>84</v>
      </c>
      <c r="F49" s="12" t="s">
        <v>85</v>
      </c>
      <c r="G49" s="12" t="s">
        <v>9</v>
      </c>
    </row>
    <row r="50" spans="1:7" ht="12.75">
      <c r="A50" s="29">
        <v>1992</v>
      </c>
      <c r="B50" s="74">
        <v>21551.8</v>
      </c>
      <c r="C50" s="74">
        <v>12279.7</v>
      </c>
      <c r="D50" s="74">
        <v>33831.5</v>
      </c>
      <c r="E50" s="47">
        <v>5984.2</v>
      </c>
      <c r="F50" s="47">
        <v>5053.9</v>
      </c>
      <c r="G50" s="74">
        <v>11038.1</v>
      </c>
    </row>
    <row r="51" spans="1:7" ht="12.75">
      <c r="A51" s="33">
        <v>1993</v>
      </c>
      <c r="B51" s="53">
        <v>14698.7</v>
      </c>
      <c r="C51" s="53">
        <v>11706</v>
      </c>
      <c r="D51" s="53">
        <v>26404.7</v>
      </c>
      <c r="E51" s="50">
        <v>4984.5</v>
      </c>
      <c r="F51" s="50">
        <v>4361.9</v>
      </c>
      <c r="G51" s="53">
        <v>9346.4</v>
      </c>
    </row>
    <row r="52" spans="1:7" ht="12.75">
      <c r="A52" s="33">
        <v>1994</v>
      </c>
      <c r="B52" s="53">
        <v>11698.5</v>
      </c>
      <c r="C52" s="53">
        <v>9084.8</v>
      </c>
      <c r="D52" s="53">
        <v>20783.3</v>
      </c>
      <c r="E52" s="50">
        <v>3964.2</v>
      </c>
      <c r="F52" s="50">
        <v>4198.8</v>
      </c>
      <c r="G52" s="53">
        <v>8163</v>
      </c>
    </row>
    <row r="53" spans="1:7" ht="12.75">
      <c r="A53" s="33">
        <v>1995</v>
      </c>
      <c r="B53" s="53">
        <v>10776.9</v>
      </c>
      <c r="C53" s="53">
        <v>10262.7</v>
      </c>
      <c r="D53" s="53">
        <v>21039.6</v>
      </c>
      <c r="E53" s="50">
        <v>4204.5</v>
      </c>
      <c r="F53" s="50">
        <v>4764.6</v>
      </c>
      <c r="G53" s="53">
        <v>8969.1</v>
      </c>
    </row>
    <row r="54" spans="1:7" ht="12.75">
      <c r="A54" s="33">
        <v>1996</v>
      </c>
      <c r="B54" s="53">
        <v>16499.7</v>
      </c>
      <c r="C54" s="53">
        <v>13901.5</v>
      </c>
      <c r="D54" s="53">
        <v>30401.2</v>
      </c>
      <c r="E54" s="50">
        <v>5502.3</v>
      </c>
      <c r="F54" s="50">
        <v>6232.1</v>
      </c>
      <c r="G54" s="53">
        <v>11734.4</v>
      </c>
    </row>
    <row r="55" spans="1:7" ht="12.75">
      <c r="A55" s="33">
        <v>1997</v>
      </c>
      <c r="B55" s="53">
        <v>18290.3</v>
      </c>
      <c r="C55" s="53">
        <v>14927.5</v>
      </c>
      <c r="D55" s="53">
        <v>33217.8</v>
      </c>
      <c r="E55" s="50">
        <v>4126.6</v>
      </c>
      <c r="F55" s="50">
        <v>6893.7</v>
      </c>
      <c r="G55" s="53">
        <v>11020.3</v>
      </c>
    </row>
    <row r="56" spans="1:7" ht="12.75">
      <c r="A56" s="33">
        <v>1998</v>
      </c>
      <c r="B56" s="53">
        <v>16261.3</v>
      </c>
      <c r="C56" s="53">
        <v>13963</v>
      </c>
      <c r="D56" s="53">
        <v>30224.3</v>
      </c>
      <c r="E56" s="50">
        <v>4358.7</v>
      </c>
      <c r="F56" s="50">
        <v>6365.9</v>
      </c>
      <c r="G56" s="53">
        <v>10724.5</v>
      </c>
    </row>
    <row r="57" spans="1:7" ht="12.75">
      <c r="A57" s="33">
        <v>1999</v>
      </c>
      <c r="B57" s="53">
        <v>18518.3</v>
      </c>
      <c r="C57" s="53">
        <v>14869.4</v>
      </c>
      <c r="D57" s="53">
        <v>33387.7</v>
      </c>
      <c r="E57" s="50">
        <v>4623.5</v>
      </c>
      <c r="F57" s="50">
        <v>6487.2</v>
      </c>
      <c r="G57" s="53">
        <v>11110.7</v>
      </c>
    </row>
    <row r="58" spans="1:7" ht="12.75">
      <c r="A58" s="33">
        <v>2000</v>
      </c>
      <c r="B58" s="53">
        <v>23060.9</v>
      </c>
      <c r="C58" s="53">
        <f>14426.886+3686.15</f>
        <v>18113.036</v>
      </c>
      <c r="D58" s="53">
        <v>41173.936</v>
      </c>
      <c r="E58" s="50">
        <v>4402.609</v>
      </c>
      <c r="F58" s="86">
        <f>6943.742+1203.308</f>
        <v>8147.05</v>
      </c>
      <c r="G58" s="53">
        <v>12549.659</v>
      </c>
    </row>
    <row r="59" spans="1:7" ht="12.75">
      <c r="A59" s="33">
        <v>2001</v>
      </c>
      <c r="B59" s="53">
        <v>14643.443</v>
      </c>
      <c r="C59" s="53">
        <v>16307.228</v>
      </c>
      <c r="D59" s="53">
        <v>30950.671</v>
      </c>
      <c r="E59" s="50">
        <v>4024.092</v>
      </c>
      <c r="F59" s="86">
        <v>7059.323</v>
      </c>
      <c r="G59" s="53">
        <v>11083.415</v>
      </c>
    </row>
    <row r="60" spans="1:7" ht="13.5" thickBot="1">
      <c r="A60" s="23">
        <v>2002</v>
      </c>
      <c r="B60" s="76">
        <v>17629.531493</v>
      </c>
      <c r="C60" s="76">
        <v>16910.06658</v>
      </c>
      <c r="D60" s="76">
        <v>34539.598073</v>
      </c>
      <c r="E60" s="77">
        <v>4800.058493</v>
      </c>
      <c r="F60" s="77">
        <v>7133.88258</v>
      </c>
      <c r="G60" s="76">
        <v>11933.941073</v>
      </c>
    </row>
    <row r="61" spans="1:7" ht="12.75">
      <c r="A61" s="28"/>
      <c r="B61" s="78"/>
      <c r="C61" s="78"/>
      <c r="D61" s="78"/>
      <c r="E61" s="79"/>
      <c r="F61" s="79"/>
      <c r="G61" s="78"/>
    </row>
    <row r="62" spans="1:7" ht="12.75">
      <c r="A62" s="28"/>
      <c r="B62" s="78"/>
      <c r="C62" s="78"/>
      <c r="D62" s="78"/>
      <c r="E62" s="79"/>
      <c r="F62" s="79"/>
      <c r="G62" s="78"/>
    </row>
    <row r="63" spans="1:7" ht="12.75">
      <c r="A63" s="28"/>
      <c r="B63" s="78"/>
      <c r="C63" s="78"/>
      <c r="D63" s="78"/>
      <c r="E63" s="79"/>
      <c r="F63" s="79"/>
      <c r="G63" s="78"/>
    </row>
    <row r="64" spans="1:7" ht="12.75">
      <c r="A64" s="80"/>
      <c r="B64" s="80"/>
      <c r="C64" s="80"/>
      <c r="D64" s="80"/>
      <c r="E64" s="80"/>
      <c r="F64" s="80"/>
      <c r="G64" s="80"/>
    </row>
    <row r="65" spans="1:7" ht="12.75">
      <c r="A65" s="6"/>
      <c r="B65" s="433" t="s">
        <v>86</v>
      </c>
      <c r="C65" s="450"/>
      <c r="D65" s="434"/>
      <c r="E65" s="433" t="s">
        <v>87</v>
      </c>
      <c r="F65" s="450"/>
      <c r="G65" s="450"/>
    </row>
    <row r="66" spans="1:7" ht="12.75">
      <c r="A66" s="10" t="s">
        <v>6</v>
      </c>
      <c r="B66" s="12"/>
      <c r="C66" s="12" t="s">
        <v>83</v>
      </c>
      <c r="D66" s="12"/>
      <c r="E66" s="12"/>
      <c r="F66" s="12" t="s">
        <v>83</v>
      </c>
      <c r="G66" s="12"/>
    </row>
    <row r="67" spans="1:7" ht="13.5" thickBot="1">
      <c r="A67" s="13"/>
      <c r="B67" s="12" t="s">
        <v>84</v>
      </c>
      <c r="C67" s="12" t="s">
        <v>85</v>
      </c>
      <c r="D67" s="81" t="s">
        <v>9</v>
      </c>
      <c r="E67" s="12" t="s">
        <v>84</v>
      </c>
      <c r="F67" s="12" t="s">
        <v>85</v>
      </c>
      <c r="G67" s="12" t="s">
        <v>9</v>
      </c>
    </row>
    <row r="68" spans="1:7" ht="12.75">
      <c r="A68" s="29">
        <v>1992</v>
      </c>
      <c r="B68" s="74">
        <v>14859</v>
      </c>
      <c r="C68" s="47">
        <v>6979.7</v>
      </c>
      <c r="D68" s="74">
        <v>21838.7</v>
      </c>
      <c r="E68" s="47">
        <v>708.6</v>
      </c>
      <c r="F68" s="47">
        <v>246.1</v>
      </c>
      <c r="G68" s="74">
        <v>954.7</v>
      </c>
    </row>
    <row r="69" spans="1:7" ht="12.75">
      <c r="A69" s="33">
        <v>1993</v>
      </c>
      <c r="B69" s="53">
        <v>9131.3</v>
      </c>
      <c r="C69" s="50">
        <v>6890.8</v>
      </c>
      <c r="D69" s="53">
        <v>16022.1</v>
      </c>
      <c r="E69" s="50">
        <v>582.9</v>
      </c>
      <c r="F69" s="50">
        <v>453.3</v>
      </c>
      <c r="G69" s="53">
        <v>1036.2</v>
      </c>
    </row>
    <row r="70" spans="1:7" ht="12.75">
      <c r="A70" s="33">
        <v>1994</v>
      </c>
      <c r="B70" s="53">
        <v>6926.4</v>
      </c>
      <c r="C70" s="50">
        <v>4779.2</v>
      </c>
      <c r="D70" s="53">
        <v>11705.6</v>
      </c>
      <c r="E70" s="50">
        <v>807.9</v>
      </c>
      <c r="F70" s="50">
        <v>106.8</v>
      </c>
      <c r="G70" s="53">
        <v>914.7</v>
      </c>
    </row>
    <row r="71" spans="1:7" ht="12.75">
      <c r="A71" s="18">
        <v>1995</v>
      </c>
      <c r="B71" s="56">
        <v>5896.8</v>
      </c>
      <c r="C71" s="84">
        <v>5426.8</v>
      </c>
      <c r="D71" s="56">
        <v>11323.6</v>
      </c>
      <c r="E71" s="84">
        <v>675.6</v>
      </c>
      <c r="F71" s="84">
        <v>71.3</v>
      </c>
      <c r="G71" s="53">
        <v>746.9</v>
      </c>
    </row>
    <row r="72" spans="1:7" ht="12.75">
      <c r="A72" s="18">
        <v>1996</v>
      </c>
      <c r="B72" s="56">
        <v>10044.3</v>
      </c>
      <c r="C72" s="84">
        <v>7537.2</v>
      </c>
      <c r="D72" s="56">
        <v>17581.5</v>
      </c>
      <c r="E72" s="84">
        <v>953.1</v>
      </c>
      <c r="F72" s="84">
        <v>132.2</v>
      </c>
      <c r="G72" s="53">
        <v>1085.3</v>
      </c>
    </row>
    <row r="73" spans="1:7" ht="12.75">
      <c r="A73" s="18">
        <v>1997</v>
      </c>
      <c r="B73" s="56">
        <v>12560</v>
      </c>
      <c r="C73" s="84">
        <v>7892.1</v>
      </c>
      <c r="D73" s="56">
        <v>20452.1</v>
      </c>
      <c r="E73" s="84">
        <v>1603.7</v>
      </c>
      <c r="F73" s="84">
        <v>141.7</v>
      </c>
      <c r="G73" s="53">
        <v>1745.4</v>
      </c>
    </row>
    <row r="74" spans="1:7" ht="12.75">
      <c r="A74" s="18">
        <v>1998</v>
      </c>
      <c r="B74" s="56">
        <v>10719.4</v>
      </c>
      <c r="C74" s="84">
        <v>7538.1</v>
      </c>
      <c r="D74" s="56">
        <v>18077.6</v>
      </c>
      <c r="E74" s="84">
        <v>1183.3</v>
      </c>
      <c r="F74" s="84">
        <v>239</v>
      </c>
      <c r="G74" s="53">
        <v>1422.2</v>
      </c>
    </row>
    <row r="75" spans="1:7" ht="12.75">
      <c r="A75" s="18">
        <v>1999</v>
      </c>
      <c r="B75" s="56">
        <v>13546.4</v>
      </c>
      <c r="C75" s="84">
        <v>8133.5</v>
      </c>
      <c r="D75" s="56">
        <v>21679.9</v>
      </c>
      <c r="E75" s="84">
        <v>348.4</v>
      </c>
      <c r="F75" s="84">
        <v>248.7</v>
      </c>
      <c r="G75" s="53">
        <v>597.1</v>
      </c>
    </row>
    <row r="76" spans="1:7" ht="12.75">
      <c r="A76" s="18">
        <v>2000</v>
      </c>
      <c r="B76" s="56">
        <v>18170.653</v>
      </c>
      <c r="C76" s="84">
        <f>6881.187+2221.485</f>
        <v>9102.672</v>
      </c>
      <c r="D76" s="56">
        <f>B76+C76</f>
        <v>27273.324999999997</v>
      </c>
      <c r="E76" s="84">
        <v>487.6</v>
      </c>
      <c r="F76" s="84">
        <v>863.3</v>
      </c>
      <c r="G76" s="53">
        <v>1351</v>
      </c>
    </row>
    <row r="77" spans="1:7" ht="12.75">
      <c r="A77" s="18">
        <v>2001</v>
      </c>
      <c r="B77" s="56">
        <v>10037.693</v>
      </c>
      <c r="C77" s="84">
        <v>8619.861</v>
      </c>
      <c r="D77" s="56">
        <v>18657.554</v>
      </c>
      <c r="E77" s="84">
        <v>581.658</v>
      </c>
      <c r="F77" s="84">
        <v>628.044</v>
      </c>
      <c r="G77" s="53">
        <v>1209.702</v>
      </c>
    </row>
    <row r="78" spans="1:7" ht="13.5" thickBot="1">
      <c r="A78" s="23">
        <v>2002</v>
      </c>
      <c r="B78" s="60">
        <v>12111.218</v>
      </c>
      <c r="C78" s="85">
        <v>8934.921</v>
      </c>
      <c r="D78" s="60">
        <v>21046.139</v>
      </c>
      <c r="E78" s="85">
        <v>718.255</v>
      </c>
      <c r="F78" s="85">
        <v>841.263</v>
      </c>
      <c r="G78" s="76">
        <v>1559.518</v>
      </c>
    </row>
    <row r="79" spans="1:7" ht="14.25">
      <c r="A79" s="237" t="s">
        <v>443</v>
      </c>
      <c r="B79" s="238"/>
      <c r="C79" s="238"/>
      <c r="D79" s="116"/>
      <c r="E79" s="79"/>
      <c r="F79" s="79"/>
      <c r="G79" s="78"/>
    </row>
    <row r="80" spans="1:7" ht="12.75">
      <c r="A80" s="6" t="s">
        <v>88</v>
      </c>
      <c r="B80" s="6"/>
      <c r="C80" s="6"/>
      <c r="D80" s="6"/>
      <c r="E80" s="6"/>
      <c r="F80" s="6"/>
      <c r="G80" s="6"/>
    </row>
    <row r="81" spans="1:7" ht="12.75">
      <c r="A81" s="6" t="s">
        <v>89</v>
      </c>
      <c r="B81" s="6"/>
      <c r="C81" s="6"/>
      <c r="D81" s="6"/>
      <c r="E81" s="6"/>
      <c r="F81" s="6"/>
      <c r="G81" s="6"/>
    </row>
  </sheetData>
  <mergeCells count="6">
    <mergeCell ref="A1:G1"/>
    <mergeCell ref="A3:G3"/>
    <mergeCell ref="B65:D65"/>
    <mergeCell ref="E65:G65"/>
    <mergeCell ref="B47:D47"/>
    <mergeCell ref="E47:G4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2"/>
  <dimension ref="A1:H20"/>
  <sheetViews>
    <sheetView zoomScale="75" zoomScaleNormal="75" zoomScaleSheetLayoutView="50" workbookViewId="0" topLeftCell="A1">
      <selection activeCell="A1" sqref="A1:H1"/>
    </sheetView>
  </sheetViews>
  <sheetFormatPr defaultColWidth="11.421875" defaultRowHeight="12.75"/>
  <cols>
    <col min="1" max="1" width="31.7109375" style="6" customWidth="1"/>
    <col min="2" max="4" width="11.421875" style="6" customWidth="1"/>
    <col min="5" max="5" width="11.8515625" style="6" customWidth="1"/>
    <col min="6" max="7" width="12.28125" style="6" customWidth="1"/>
    <col min="8" max="8" width="19.7109375" style="13" customWidth="1"/>
    <col min="9" max="9" width="15.8515625" style="6" customWidth="1"/>
    <col min="10" max="16384" width="11.421875" style="6" customWidth="1"/>
  </cols>
  <sheetData>
    <row r="1" spans="1:8" ht="18">
      <c r="A1" s="440" t="s">
        <v>0</v>
      </c>
      <c r="B1" s="440"/>
      <c r="C1" s="440"/>
      <c r="D1" s="440"/>
      <c r="E1" s="440"/>
      <c r="F1" s="440"/>
      <c r="G1" s="440"/>
      <c r="H1" s="440"/>
    </row>
    <row r="3" spans="1:8" ht="15">
      <c r="A3" s="429" t="s">
        <v>441</v>
      </c>
      <c r="B3" s="429"/>
      <c r="C3" s="429"/>
      <c r="D3" s="429"/>
      <c r="E3" s="429"/>
      <c r="F3" s="429"/>
      <c r="G3" s="429"/>
      <c r="H3" s="441"/>
    </row>
    <row r="4" spans="1:8" ht="12.75">
      <c r="A4" s="80"/>
      <c r="B4" s="127"/>
      <c r="C4" s="127"/>
      <c r="D4" s="127"/>
      <c r="E4" s="127"/>
      <c r="F4" s="127"/>
      <c r="G4" s="127"/>
      <c r="H4" s="80"/>
    </row>
    <row r="5" spans="1:8" ht="12.75">
      <c r="A5" s="13"/>
      <c r="B5" s="13"/>
      <c r="C5" s="435" t="s">
        <v>169</v>
      </c>
      <c r="D5" s="436"/>
      <c r="E5" s="12" t="s">
        <v>8</v>
      </c>
      <c r="F5" s="437" t="s">
        <v>170</v>
      </c>
      <c r="G5" s="438"/>
      <c r="H5" s="438"/>
    </row>
    <row r="6" spans="1:8" ht="12.75">
      <c r="A6" s="28" t="s">
        <v>154</v>
      </c>
      <c r="B6" s="28"/>
      <c r="C6" s="437" t="s">
        <v>173</v>
      </c>
      <c r="D6" s="439"/>
      <c r="E6" s="12"/>
      <c r="F6" s="12" t="s">
        <v>174</v>
      </c>
      <c r="G6" s="12" t="s">
        <v>17</v>
      </c>
      <c r="H6" s="12" t="s">
        <v>17</v>
      </c>
    </row>
    <row r="7" spans="1:8" ht="13.5" thickBot="1">
      <c r="A7" s="379"/>
      <c r="B7" s="379"/>
      <c r="C7" s="377" t="s">
        <v>157</v>
      </c>
      <c r="D7" s="377" t="s">
        <v>158</v>
      </c>
      <c r="E7" s="377" t="s">
        <v>33</v>
      </c>
      <c r="F7" s="377" t="s">
        <v>34</v>
      </c>
      <c r="G7" s="377" t="s">
        <v>19</v>
      </c>
      <c r="H7" s="377" t="s">
        <v>47</v>
      </c>
    </row>
    <row r="8" spans="1:8" ht="12.75">
      <c r="A8" s="126" t="s">
        <v>2</v>
      </c>
      <c r="B8" s="126"/>
      <c r="C8" s="370"/>
      <c r="D8" s="370"/>
      <c r="E8" s="370"/>
      <c r="F8" s="370"/>
      <c r="G8" s="370"/>
      <c r="H8" s="370"/>
    </row>
    <row r="9" spans="1:8" ht="12.75">
      <c r="A9" s="13" t="s">
        <v>161</v>
      </c>
      <c r="B9" s="13"/>
      <c r="C9" s="370">
        <v>4891.672267120374</v>
      </c>
      <c r="D9" s="370">
        <v>16845.31807602793</v>
      </c>
      <c r="E9" s="370">
        <v>326991.2</v>
      </c>
      <c r="F9" s="370">
        <v>308412.2</v>
      </c>
      <c r="G9" s="370">
        <v>80</v>
      </c>
      <c r="H9" s="370">
        <v>18499</v>
      </c>
    </row>
    <row r="10" spans="1:8" ht="12.75">
      <c r="A10" s="13" t="s">
        <v>162</v>
      </c>
      <c r="B10" s="13"/>
      <c r="C10" s="370">
        <v>5018.539325842697</v>
      </c>
      <c r="D10" s="370">
        <v>10166.666666666666</v>
      </c>
      <c r="E10" s="370">
        <v>508</v>
      </c>
      <c r="F10" s="370">
        <v>508</v>
      </c>
      <c r="G10" s="105" t="s">
        <v>113</v>
      </c>
      <c r="H10" s="106" t="s">
        <v>113</v>
      </c>
    </row>
    <row r="11" spans="1:8" ht="12.75">
      <c r="A11" s="13" t="s">
        <v>163</v>
      </c>
      <c r="B11" s="13"/>
      <c r="C11" s="370">
        <v>4894.029012732206</v>
      </c>
      <c r="D11" s="370">
        <v>16843.098271659648</v>
      </c>
      <c r="E11" s="370">
        <v>327499.2</v>
      </c>
      <c r="F11" s="370">
        <v>308920.2</v>
      </c>
      <c r="G11" s="370">
        <v>80</v>
      </c>
      <c r="H11" s="370">
        <v>18499</v>
      </c>
    </row>
    <row r="12" spans="1:8" ht="12.75">
      <c r="A12" s="13"/>
      <c r="B12" s="13"/>
      <c r="C12" s="370"/>
      <c r="D12" s="370"/>
      <c r="E12" s="370"/>
      <c r="F12" s="370"/>
      <c r="G12" s="370"/>
      <c r="H12" s="370"/>
    </row>
    <row r="13" spans="1:8" ht="12.75">
      <c r="A13" s="126" t="s">
        <v>164</v>
      </c>
      <c r="B13" s="126"/>
      <c r="C13" s="370"/>
      <c r="D13" s="370"/>
      <c r="E13" s="370"/>
      <c r="F13" s="370"/>
      <c r="G13" s="370"/>
      <c r="H13" s="370"/>
    </row>
    <row r="14" spans="1:8" ht="12.75">
      <c r="A14" s="13" t="s">
        <v>161</v>
      </c>
      <c r="B14" s="13"/>
      <c r="C14" s="370">
        <v>4504.341827078484</v>
      </c>
      <c r="D14" s="370">
        <v>9550.22243015941</v>
      </c>
      <c r="E14" s="370">
        <v>5519045</v>
      </c>
      <c r="F14" s="370">
        <v>3710</v>
      </c>
      <c r="G14" s="105" t="s">
        <v>113</v>
      </c>
      <c r="H14" s="370">
        <v>5515335</v>
      </c>
    </row>
    <row r="15" spans="1:8" ht="12.75">
      <c r="A15" s="13" t="s">
        <v>162</v>
      </c>
      <c r="B15" s="13"/>
      <c r="C15" s="370">
        <v>5384.8106188925085</v>
      </c>
      <c r="D15" s="370">
        <v>6000</v>
      </c>
      <c r="E15" s="370">
        <v>82807</v>
      </c>
      <c r="F15" s="370">
        <v>47</v>
      </c>
      <c r="G15" s="166" t="s">
        <v>113</v>
      </c>
      <c r="H15" s="370">
        <v>82760</v>
      </c>
    </row>
    <row r="16" spans="1:8" ht="12.75">
      <c r="A16" s="13" t="s">
        <v>163</v>
      </c>
      <c r="B16" s="13"/>
      <c r="C16" s="370">
        <v>4518.443732821258</v>
      </c>
      <c r="D16" s="370">
        <v>9549.55548625618</v>
      </c>
      <c r="E16" s="370">
        <v>5601852</v>
      </c>
      <c r="F16" s="370">
        <v>3757</v>
      </c>
      <c r="G16" s="105" t="s">
        <v>113</v>
      </c>
      <c r="H16" s="370">
        <v>5598095</v>
      </c>
    </row>
    <row r="17" spans="1:8" ht="12.75">
      <c r="A17" s="13"/>
      <c r="B17" s="13"/>
      <c r="C17" s="370"/>
      <c r="D17" s="370"/>
      <c r="E17" s="370"/>
      <c r="F17" s="370"/>
      <c r="G17" s="370"/>
      <c r="H17" s="370"/>
    </row>
    <row r="18" spans="1:8" ht="12.75">
      <c r="A18" s="126" t="s">
        <v>165</v>
      </c>
      <c r="B18" s="126"/>
      <c r="C18" s="370">
        <v>1998.6487523992323</v>
      </c>
      <c r="D18" s="105" t="s">
        <v>113</v>
      </c>
      <c r="E18" s="370">
        <v>5206</v>
      </c>
      <c r="F18" s="105" t="s">
        <v>113</v>
      </c>
      <c r="G18" s="370">
        <v>4506</v>
      </c>
      <c r="H18" s="370">
        <v>700</v>
      </c>
    </row>
    <row r="19" spans="1:8" ht="12.75">
      <c r="A19" s="13"/>
      <c r="B19" s="13"/>
      <c r="C19" s="370"/>
      <c r="D19" s="370"/>
      <c r="E19" s="370"/>
      <c r="F19" s="370"/>
      <c r="G19" s="370"/>
      <c r="H19" s="370"/>
    </row>
    <row r="20" spans="1:8" ht="13.5" thickBot="1">
      <c r="A20" s="145" t="s">
        <v>168</v>
      </c>
      <c r="B20" s="145"/>
      <c r="C20" s="146">
        <v>4513.510329167728</v>
      </c>
      <c r="D20" s="146">
        <v>10420.746079534176</v>
      </c>
      <c r="E20" s="147">
        <v>5934557.2</v>
      </c>
      <c r="F20" s="146">
        <v>312677.2</v>
      </c>
      <c r="G20" s="146">
        <v>4586</v>
      </c>
      <c r="H20" s="146">
        <v>5617294</v>
      </c>
    </row>
  </sheetData>
  <mergeCells count="5">
    <mergeCell ref="C5:D5"/>
    <mergeCell ref="F5:H5"/>
    <mergeCell ref="C6:D6"/>
    <mergeCell ref="A1:H1"/>
    <mergeCell ref="A3:H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"/>
  <dimension ref="A1:J87"/>
  <sheetViews>
    <sheetView zoomScale="75" zoomScaleNormal="75" zoomScaleSheetLayoutView="50" workbookViewId="0" topLeftCell="A1">
      <selection activeCell="A1" sqref="A1:G1"/>
    </sheetView>
  </sheetViews>
  <sheetFormatPr defaultColWidth="11.421875" defaultRowHeight="12.75"/>
  <cols>
    <col min="1" max="1" width="26.140625" style="6" customWidth="1"/>
    <col min="2" max="7" width="15.28125" style="6" customWidth="1"/>
    <col min="8" max="8" width="19.7109375" style="6" customWidth="1"/>
    <col min="9" max="9" width="15.8515625" style="6" customWidth="1"/>
    <col min="10" max="16384" width="11.421875" style="6" customWidth="1"/>
  </cols>
  <sheetData>
    <row r="1" spans="1:7" ht="18">
      <c r="A1" s="440" t="s">
        <v>0</v>
      </c>
      <c r="B1" s="440"/>
      <c r="C1" s="440"/>
      <c r="D1" s="440"/>
      <c r="E1" s="440"/>
      <c r="F1" s="440"/>
      <c r="G1" s="440"/>
    </row>
    <row r="3" spans="1:7" ht="15">
      <c r="A3" s="429" t="s">
        <v>491</v>
      </c>
      <c r="B3" s="429"/>
      <c r="C3" s="429"/>
      <c r="D3" s="429"/>
      <c r="E3" s="429"/>
      <c r="F3" s="429"/>
      <c r="G3" s="429"/>
    </row>
    <row r="4" spans="1:7" ht="12.75">
      <c r="A4" s="80"/>
      <c r="B4" s="46"/>
      <c r="C4" s="46"/>
      <c r="D4" s="46"/>
      <c r="E4" s="46"/>
      <c r="F4" s="46"/>
      <c r="G4" s="46"/>
    </row>
    <row r="5" spans="1:7" ht="12.75">
      <c r="A5" s="88" t="s">
        <v>198</v>
      </c>
      <c r="B5" s="433" t="s">
        <v>296</v>
      </c>
      <c r="C5" s="450"/>
      <c r="D5" s="434"/>
      <c r="E5" s="433" t="s">
        <v>86</v>
      </c>
      <c r="F5" s="450"/>
      <c r="G5" s="450"/>
    </row>
    <row r="6" spans="1:8" ht="12.75">
      <c r="A6" s="28" t="s">
        <v>204</v>
      </c>
      <c r="B6" s="422" t="s">
        <v>84</v>
      </c>
      <c r="C6" s="477" t="s">
        <v>297</v>
      </c>
      <c r="D6" s="422" t="s">
        <v>9</v>
      </c>
      <c r="E6" s="422" t="s">
        <v>84</v>
      </c>
      <c r="F6" s="477" t="s">
        <v>297</v>
      </c>
      <c r="G6" s="420" t="s">
        <v>9</v>
      </c>
      <c r="H6" s="13"/>
    </row>
    <row r="7" spans="1:8" ht="13.5" thickBot="1">
      <c r="A7" s="368" t="s">
        <v>207</v>
      </c>
      <c r="B7" s="401"/>
      <c r="C7" s="478"/>
      <c r="D7" s="401"/>
      <c r="E7" s="401"/>
      <c r="F7" s="478"/>
      <c r="G7" s="479"/>
      <c r="H7" s="13"/>
    </row>
    <row r="8" spans="1:10" ht="12.75">
      <c r="A8" s="181" t="s">
        <v>212</v>
      </c>
      <c r="B8" s="370">
        <v>21923</v>
      </c>
      <c r="C8" s="370">
        <v>87693</v>
      </c>
      <c r="D8" s="370">
        <f>SUM(B8:C8)</f>
        <v>109616</v>
      </c>
      <c r="E8" s="323">
        <v>21923</v>
      </c>
      <c r="F8" s="323">
        <v>87693</v>
      </c>
      <c r="G8" s="370">
        <f>SUM(E8:F8)</f>
        <v>109616</v>
      </c>
      <c r="H8" s="382"/>
      <c r="I8" s="382"/>
      <c r="J8" s="382"/>
    </row>
    <row r="9" spans="1:10" ht="12.75">
      <c r="A9" s="182" t="s">
        <v>213</v>
      </c>
      <c r="B9" s="370">
        <v>16449</v>
      </c>
      <c r="C9" s="370">
        <v>158544</v>
      </c>
      <c r="D9" s="370">
        <f>SUM(B9:C9)</f>
        <v>174993</v>
      </c>
      <c r="E9" s="327">
        <v>11514</v>
      </c>
      <c r="F9" s="327">
        <v>93447</v>
      </c>
      <c r="G9" s="370">
        <f>SUM(E9:F9)</f>
        <v>104961</v>
      </c>
      <c r="H9" s="382"/>
      <c r="I9" s="382"/>
      <c r="J9" s="382"/>
    </row>
    <row r="10" spans="1:10" ht="12.75">
      <c r="A10" s="182" t="s">
        <v>214</v>
      </c>
      <c r="B10" s="370">
        <v>164167</v>
      </c>
      <c r="C10" s="370">
        <v>217455</v>
      </c>
      <c r="D10" s="370">
        <f>SUM(B10:C10)</f>
        <v>381622</v>
      </c>
      <c r="E10" s="327">
        <v>33070</v>
      </c>
      <c r="F10" s="327">
        <v>75490</v>
      </c>
      <c r="G10" s="370">
        <f>SUM(E10:F10)</f>
        <v>108560</v>
      </c>
      <c r="H10" s="382"/>
      <c r="I10" s="382"/>
      <c r="J10" s="382"/>
    </row>
    <row r="11" spans="1:10" ht="12.75">
      <c r="A11" s="182" t="s">
        <v>215</v>
      </c>
      <c r="B11" s="370">
        <v>392642</v>
      </c>
      <c r="C11" s="370">
        <v>364078</v>
      </c>
      <c r="D11" s="370">
        <f>SUM(B11:C11)</f>
        <v>756720</v>
      </c>
      <c r="E11" s="327" t="s">
        <v>113</v>
      </c>
      <c r="F11" s="327" t="s">
        <v>113</v>
      </c>
      <c r="G11" s="398" t="s">
        <v>166</v>
      </c>
      <c r="H11" s="382"/>
      <c r="I11" s="382"/>
      <c r="J11" s="382"/>
    </row>
    <row r="12" spans="1:10" ht="12.75">
      <c r="A12" s="183" t="s">
        <v>216</v>
      </c>
      <c r="B12" s="136">
        <f>SUM(B8:B11)</f>
        <v>595181</v>
      </c>
      <c r="C12" s="136">
        <f>SUM(C8:C11)</f>
        <v>827770</v>
      </c>
      <c r="D12" s="136">
        <f>SUM(D8:D11)</f>
        <v>1422951</v>
      </c>
      <c r="E12" s="330">
        <v>66507</v>
      </c>
      <c r="F12" s="330">
        <v>256630</v>
      </c>
      <c r="G12" s="136">
        <f>SUM(G8:G11)</f>
        <v>323137</v>
      </c>
      <c r="H12" s="382"/>
      <c r="I12" s="382"/>
      <c r="J12" s="382"/>
    </row>
    <row r="13" spans="1:10" ht="12.75">
      <c r="A13" s="183"/>
      <c r="B13" s="370"/>
      <c r="C13" s="370"/>
      <c r="D13" s="370"/>
      <c r="E13" s="330"/>
      <c r="F13" s="330"/>
      <c r="G13" s="370"/>
      <c r="H13" s="382"/>
      <c r="I13" s="382"/>
      <c r="J13" s="382"/>
    </row>
    <row r="14" spans="1:10" ht="12.75">
      <c r="A14" s="183" t="s">
        <v>217</v>
      </c>
      <c r="B14" s="327" t="s">
        <v>113</v>
      </c>
      <c r="C14" s="136">
        <v>3600</v>
      </c>
      <c r="D14" s="136">
        <f>SUM(B14:C14)</f>
        <v>3600</v>
      </c>
      <c r="E14" s="330" t="s">
        <v>113</v>
      </c>
      <c r="F14" s="330" t="s">
        <v>113</v>
      </c>
      <c r="G14" s="325" t="s">
        <v>113</v>
      </c>
      <c r="H14" s="382"/>
      <c r="I14" s="382"/>
      <c r="J14" s="382"/>
    </row>
    <row r="15" spans="1:10" ht="12.75">
      <c r="A15" s="183"/>
      <c r="B15" s="370"/>
      <c r="C15" s="370"/>
      <c r="D15" s="370"/>
      <c r="E15" s="330"/>
      <c r="F15" s="330"/>
      <c r="G15" s="370"/>
      <c r="H15" s="382"/>
      <c r="I15" s="382"/>
      <c r="J15" s="382"/>
    </row>
    <row r="16" spans="1:10" ht="12.75">
      <c r="A16" s="183" t="s">
        <v>218</v>
      </c>
      <c r="B16" s="330" t="s">
        <v>113</v>
      </c>
      <c r="C16" s="136">
        <v>894</v>
      </c>
      <c r="D16" s="136">
        <f>SUM(B16:C16)</f>
        <v>894</v>
      </c>
      <c r="E16" s="330" t="s">
        <v>113</v>
      </c>
      <c r="F16" s="330" t="s">
        <v>113</v>
      </c>
      <c r="G16" s="329" t="s">
        <v>113</v>
      </c>
      <c r="H16" s="382"/>
      <c r="I16" s="382"/>
      <c r="J16" s="382"/>
    </row>
    <row r="17" spans="1:10" ht="12.75">
      <c r="A17" s="183"/>
      <c r="B17" s="370"/>
      <c r="C17" s="370"/>
      <c r="D17" s="370"/>
      <c r="E17" s="330"/>
      <c r="F17" s="330"/>
      <c r="G17" s="370"/>
      <c r="H17" s="382"/>
      <c r="I17" s="382"/>
      <c r="J17" s="382"/>
    </row>
    <row r="18" spans="1:10" ht="12.75">
      <c r="A18" s="184" t="s">
        <v>219</v>
      </c>
      <c r="B18" s="370">
        <v>28838</v>
      </c>
      <c r="C18" s="370">
        <v>365932</v>
      </c>
      <c r="D18" s="370">
        <f>SUM(B18:C18)</f>
        <v>394770</v>
      </c>
      <c r="E18" s="327" t="s">
        <v>113</v>
      </c>
      <c r="F18" s="327" t="s">
        <v>113</v>
      </c>
      <c r="G18" s="325" t="s">
        <v>113</v>
      </c>
      <c r="H18" s="382"/>
      <c r="I18" s="382"/>
      <c r="J18" s="382"/>
    </row>
    <row r="19" spans="1:10" ht="12.75">
      <c r="A19" s="184" t="s">
        <v>220</v>
      </c>
      <c r="B19" s="370">
        <v>9050</v>
      </c>
      <c r="C19" s="398" t="s">
        <v>166</v>
      </c>
      <c r="D19" s="370">
        <f>SUM(B19:C19)</f>
        <v>9050</v>
      </c>
      <c r="E19" s="327" t="s">
        <v>113</v>
      </c>
      <c r="F19" s="327" t="s">
        <v>113</v>
      </c>
      <c r="G19" s="325" t="s">
        <v>113</v>
      </c>
      <c r="H19" s="382"/>
      <c r="I19" s="382"/>
      <c r="J19" s="382"/>
    </row>
    <row r="20" spans="1:10" ht="12.75">
      <c r="A20" s="182" t="s">
        <v>221</v>
      </c>
      <c r="B20" s="370">
        <v>4770</v>
      </c>
      <c r="C20" s="370">
        <v>1030</v>
      </c>
      <c r="D20" s="370">
        <f>SUM(B20:C20)</f>
        <v>5800</v>
      </c>
      <c r="E20" s="327">
        <v>450</v>
      </c>
      <c r="F20" s="327" t="s">
        <v>113</v>
      </c>
      <c r="G20" s="370">
        <f>SUM(E20:F20)</f>
        <v>450</v>
      </c>
      <c r="H20" s="382"/>
      <c r="I20" s="382"/>
      <c r="J20" s="382"/>
    </row>
    <row r="21" spans="1:10" ht="12.75">
      <c r="A21" s="185" t="s">
        <v>455</v>
      </c>
      <c r="B21" s="136">
        <f>SUM(B18:B20)</f>
        <v>42658</v>
      </c>
      <c r="C21" s="136">
        <f>SUM(C18:C20)</f>
        <v>366962</v>
      </c>
      <c r="D21" s="136">
        <f>SUM(D18:D20)</f>
        <v>409620</v>
      </c>
      <c r="E21" s="330">
        <v>450</v>
      </c>
      <c r="F21" s="330" t="s">
        <v>113</v>
      </c>
      <c r="G21" s="136">
        <f>SUM(G18:G20)</f>
        <v>450</v>
      </c>
      <c r="H21" s="382"/>
      <c r="I21" s="382"/>
      <c r="J21" s="382"/>
    </row>
    <row r="22" spans="1:10" ht="12.75">
      <c r="A22" s="185"/>
      <c r="B22" s="370"/>
      <c r="C22" s="370"/>
      <c r="D22" s="370"/>
      <c r="E22" s="330"/>
      <c r="F22" s="330"/>
      <c r="G22" s="370"/>
      <c r="H22" s="382"/>
      <c r="I22" s="382"/>
      <c r="J22" s="382"/>
    </row>
    <row r="23" spans="1:10" ht="12.75">
      <c r="A23" s="183" t="s">
        <v>222</v>
      </c>
      <c r="B23" s="136">
        <v>38706</v>
      </c>
      <c r="C23" s="136">
        <v>651445</v>
      </c>
      <c r="D23" s="136">
        <f>SUM(B23:C23)</f>
        <v>690151</v>
      </c>
      <c r="E23" s="330">
        <v>1546</v>
      </c>
      <c r="F23" s="330">
        <v>27611</v>
      </c>
      <c r="G23" s="136">
        <f>SUM(E23:F23)</f>
        <v>29157</v>
      </c>
      <c r="H23" s="382"/>
      <c r="I23" s="382"/>
      <c r="J23" s="382"/>
    </row>
    <row r="24" spans="1:10" ht="12.75">
      <c r="A24" s="183"/>
      <c r="B24" s="370"/>
      <c r="C24" s="370"/>
      <c r="D24" s="370"/>
      <c r="E24" s="330"/>
      <c r="F24" s="330"/>
      <c r="G24" s="370"/>
      <c r="H24" s="382"/>
      <c r="I24" s="382"/>
      <c r="J24" s="382"/>
    </row>
    <row r="25" spans="1:10" ht="12.75">
      <c r="A25" s="183" t="s">
        <v>223</v>
      </c>
      <c r="B25" s="136">
        <v>90528</v>
      </c>
      <c r="C25" s="136">
        <v>1328746</v>
      </c>
      <c r="D25" s="136">
        <f>SUM(B25:C25)</f>
        <v>1419274</v>
      </c>
      <c r="E25" s="330">
        <v>2686</v>
      </c>
      <c r="F25" s="330">
        <v>63109</v>
      </c>
      <c r="G25" s="136">
        <f>SUM(E25:F25)</f>
        <v>65795</v>
      </c>
      <c r="H25" s="382"/>
      <c r="I25" s="382"/>
      <c r="J25" s="382"/>
    </row>
    <row r="26" spans="1:10" ht="12.75">
      <c r="A26" s="183"/>
      <c r="B26" s="370"/>
      <c r="C26" s="370"/>
      <c r="D26" s="370"/>
      <c r="E26" s="330"/>
      <c r="F26" s="330"/>
      <c r="G26" s="370"/>
      <c r="H26" s="382"/>
      <c r="I26" s="382"/>
      <c r="J26" s="382"/>
    </row>
    <row r="27" spans="1:10" ht="12.75">
      <c r="A27" s="182" t="s">
        <v>224</v>
      </c>
      <c r="B27" s="370">
        <v>48331</v>
      </c>
      <c r="C27" s="370">
        <v>92160</v>
      </c>
      <c r="D27" s="370">
        <f>SUM(B27:C27)</f>
        <v>140491</v>
      </c>
      <c r="E27" s="327">
        <v>33324</v>
      </c>
      <c r="F27" s="327">
        <v>3703</v>
      </c>
      <c r="G27" s="370">
        <f>SUM(E27:F27)</f>
        <v>37027</v>
      </c>
      <c r="H27" s="382"/>
      <c r="I27" s="382"/>
      <c r="J27" s="382"/>
    </row>
    <row r="28" spans="1:10" ht="12.75">
      <c r="A28" s="182" t="s">
        <v>225</v>
      </c>
      <c r="B28" s="370">
        <v>25760</v>
      </c>
      <c r="C28" s="370">
        <v>58150</v>
      </c>
      <c r="D28" s="370">
        <f>SUM(B28:C28)</f>
        <v>83910</v>
      </c>
      <c r="E28" s="327">
        <v>25760</v>
      </c>
      <c r="F28" s="327">
        <v>58150</v>
      </c>
      <c r="G28" s="370">
        <f>SUM(E28:F28)</f>
        <v>83910</v>
      </c>
      <c r="H28" s="382"/>
      <c r="I28" s="382"/>
      <c r="J28" s="382"/>
    </row>
    <row r="29" spans="1:10" ht="12.75">
      <c r="A29" s="182" t="s">
        <v>226</v>
      </c>
      <c r="B29" s="370">
        <v>87285</v>
      </c>
      <c r="C29" s="370">
        <v>536178</v>
      </c>
      <c r="D29" s="370">
        <f>SUM(B29:C29)</f>
        <v>623463</v>
      </c>
      <c r="E29" s="327">
        <v>34041</v>
      </c>
      <c r="F29" s="327">
        <v>45638</v>
      </c>
      <c r="G29" s="370">
        <f>SUM(E29:F29)</f>
        <v>79679</v>
      </c>
      <c r="H29" s="382"/>
      <c r="I29" s="382"/>
      <c r="J29" s="382"/>
    </row>
    <row r="30" spans="1:10" ht="12.75">
      <c r="A30" s="185" t="s">
        <v>456</v>
      </c>
      <c r="B30" s="136">
        <f aca="true" t="shared" si="0" ref="B30:G30">SUM(B27:B29)</f>
        <v>161376</v>
      </c>
      <c r="C30" s="136">
        <f t="shared" si="0"/>
        <v>686488</v>
      </c>
      <c r="D30" s="136">
        <f t="shared" si="0"/>
        <v>847864</v>
      </c>
      <c r="E30" s="330">
        <f t="shared" si="0"/>
        <v>93125</v>
      </c>
      <c r="F30" s="330">
        <f t="shared" si="0"/>
        <v>107491</v>
      </c>
      <c r="G30" s="136">
        <f t="shared" si="0"/>
        <v>200616</v>
      </c>
      <c r="H30" s="382"/>
      <c r="I30" s="382"/>
      <c r="J30" s="382"/>
    </row>
    <row r="31" spans="1:10" ht="12.75">
      <c r="A31" s="185"/>
      <c r="B31" s="370"/>
      <c r="C31" s="370"/>
      <c r="D31" s="370"/>
      <c r="E31" s="330"/>
      <c r="F31" s="330"/>
      <c r="G31" s="370"/>
      <c r="H31" s="382"/>
      <c r="I31" s="382"/>
      <c r="J31" s="382"/>
    </row>
    <row r="32" spans="1:10" ht="12.75">
      <c r="A32" s="182" t="s">
        <v>227</v>
      </c>
      <c r="B32" s="370">
        <v>1034506</v>
      </c>
      <c r="C32" s="370">
        <v>237950</v>
      </c>
      <c r="D32" s="370">
        <f>SUM(B32:C32)</f>
        <v>1272456</v>
      </c>
      <c r="E32" s="327">
        <v>52280</v>
      </c>
      <c r="F32" s="327">
        <v>11343</v>
      </c>
      <c r="G32" s="370">
        <f>SUM(E32:F32)</f>
        <v>63623</v>
      </c>
      <c r="H32" s="382"/>
      <c r="I32" s="382"/>
      <c r="J32" s="382"/>
    </row>
    <row r="33" spans="1:10" ht="12.75">
      <c r="A33" s="182" t="s">
        <v>228</v>
      </c>
      <c r="B33" s="370">
        <v>15254</v>
      </c>
      <c r="C33" s="370">
        <v>76964</v>
      </c>
      <c r="D33" s="370">
        <f>SUM(B33:C33)</f>
        <v>92218</v>
      </c>
      <c r="E33" s="327">
        <v>1744</v>
      </c>
      <c r="F33" s="327">
        <v>16500</v>
      </c>
      <c r="G33" s="370">
        <f>SUM(E33:F33)</f>
        <v>18244</v>
      </c>
      <c r="H33" s="382"/>
      <c r="I33" s="382"/>
      <c r="J33" s="382"/>
    </row>
    <row r="34" spans="1:10" ht="12.75">
      <c r="A34" s="182" t="s">
        <v>229</v>
      </c>
      <c r="B34" s="370">
        <v>211073</v>
      </c>
      <c r="C34" s="370">
        <v>95078</v>
      </c>
      <c r="D34" s="370">
        <f>SUM(B34:C34)</f>
        <v>306151</v>
      </c>
      <c r="E34" s="327">
        <v>7822</v>
      </c>
      <c r="F34" s="327">
        <v>2256</v>
      </c>
      <c r="G34" s="370">
        <f>SUM(E34:F34)</f>
        <v>10078</v>
      </c>
      <c r="H34" s="382"/>
      <c r="I34" s="382"/>
      <c r="J34" s="382"/>
    </row>
    <row r="35" spans="1:10" ht="12.75">
      <c r="A35" s="182" t="s">
        <v>230</v>
      </c>
      <c r="B35" s="370">
        <v>846493</v>
      </c>
      <c r="C35" s="370">
        <v>588005</v>
      </c>
      <c r="D35" s="370">
        <f>SUM(B35:C35)</f>
        <v>1434498</v>
      </c>
      <c r="E35" s="327">
        <v>111775</v>
      </c>
      <c r="F35" s="327">
        <v>19725</v>
      </c>
      <c r="G35" s="370">
        <f>SUM(E35:F35)</f>
        <v>131500</v>
      </c>
      <c r="H35" s="382"/>
      <c r="I35" s="382"/>
      <c r="J35" s="382"/>
    </row>
    <row r="36" spans="1:10" ht="12.75">
      <c r="A36" s="183" t="s">
        <v>231</v>
      </c>
      <c r="B36" s="136">
        <f>SUM(B32:B35)</f>
        <v>2107326</v>
      </c>
      <c r="C36" s="136">
        <f>SUM(C32:C35)</f>
        <v>997997</v>
      </c>
      <c r="D36" s="136">
        <f>SUM(D32:D35)</f>
        <v>3105323</v>
      </c>
      <c r="E36" s="330">
        <v>173621</v>
      </c>
      <c r="F36" s="330">
        <v>49824</v>
      </c>
      <c r="G36" s="136">
        <f>SUM(G32:G35)</f>
        <v>223445</v>
      </c>
      <c r="H36" s="382"/>
      <c r="I36" s="382"/>
      <c r="J36" s="382"/>
    </row>
    <row r="37" spans="1:10" ht="12.75">
      <c r="A37" s="183"/>
      <c r="B37" s="370"/>
      <c r="C37" s="370"/>
      <c r="D37" s="370"/>
      <c r="E37" s="330"/>
      <c r="F37" s="330"/>
      <c r="G37" s="370"/>
      <c r="H37" s="382"/>
      <c r="I37" s="382"/>
      <c r="J37" s="382"/>
    </row>
    <row r="38" spans="1:10" ht="12.75">
      <c r="A38" s="183" t="s">
        <v>232</v>
      </c>
      <c r="B38" s="136">
        <v>5917</v>
      </c>
      <c r="C38" s="136">
        <v>24937</v>
      </c>
      <c r="D38" s="136">
        <f>SUM(B38:C38)</f>
        <v>30854</v>
      </c>
      <c r="E38" s="330" t="s">
        <v>113</v>
      </c>
      <c r="F38" s="330" t="s">
        <v>113</v>
      </c>
      <c r="G38" s="329" t="s">
        <v>113</v>
      </c>
      <c r="H38" s="374"/>
      <c r="I38" s="382"/>
      <c r="J38" s="382"/>
    </row>
    <row r="39" spans="1:10" ht="12.75">
      <c r="A39" s="183"/>
      <c r="B39" s="370"/>
      <c r="C39" s="370"/>
      <c r="D39" s="370"/>
      <c r="E39" s="330"/>
      <c r="F39" s="330"/>
      <c r="G39" s="370"/>
      <c r="H39" s="374"/>
      <c r="I39" s="382"/>
      <c r="J39" s="382"/>
    </row>
    <row r="40" spans="1:10" ht="12.75">
      <c r="A40" s="184" t="s">
        <v>233</v>
      </c>
      <c r="B40" s="370">
        <v>2510</v>
      </c>
      <c r="C40" s="370">
        <v>39324</v>
      </c>
      <c r="D40" s="370">
        <f aca="true" t="shared" si="1" ref="D40:D48">SUM(B40:C40)</f>
        <v>41834</v>
      </c>
      <c r="E40" s="327" t="s">
        <v>113</v>
      </c>
      <c r="F40" s="327" t="s">
        <v>113</v>
      </c>
      <c r="G40" s="325" t="s">
        <v>113</v>
      </c>
      <c r="H40" s="374"/>
      <c r="I40" s="382"/>
      <c r="J40" s="382"/>
    </row>
    <row r="41" spans="1:10" ht="12.75">
      <c r="A41" s="184" t="s">
        <v>234</v>
      </c>
      <c r="B41" s="398" t="s">
        <v>166</v>
      </c>
      <c r="C41" s="370">
        <v>299300</v>
      </c>
      <c r="D41" s="370">
        <f t="shared" si="1"/>
        <v>299300</v>
      </c>
      <c r="E41" s="327" t="s">
        <v>113</v>
      </c>
      <c r="F41" s="327">
        <v>84237</v>
      </c>
      <c r="G41" s="370">
        <f aca="true" t="shared" si="2" ref="G41:G48">SUM(E41:F41)</f>
        <v>84237</v>
      </c>
      <c r="H41" s="382"/>
      <c r="I41" s="382"/>
      <c r="J41" s="382"/>
    </row>
    <row r="42" spans="1:10" ht="12.75">
      <c r="A42" s="184" t="s">
        <v>235</v>
      </c>
      <c r="B42" s="370">
        <v>93559</v>
      </c>
      <c r="C42" s="370">
        <v>195041</v>
      </c>
      <c r="D42" s="370">
        <f t="shared" si="1"/>
        <v>288600</v>
      </c>
      <c r="E42" s="327">
        <v>83938</v>
      </c>
      <c r="F42" s="327">
        <v>140496</v>
      </c>
      <c r="G42" s="370">
        <f t="shared" si="2"/>
        <v>224434</v>
      </c>
      <c r="H42" s="382"/>
      <c r="I42" s="382"/>
      <c r="J42" s="382"/>
    </row>
    <row r="43" spans="1:10" ht="12.75">
      <c r="A43" s="182" t="s">
        <v>236</v>
      </c>
      <c r="B43" s="398" t="s">
        <v>166</v>
      </c>
      <c r="C43" s="370">
        <v>9632</v>
      </c>
      <c r="D43" s="370">
        <f t="shared" si="1"/>
        <v>9632</v>
      </c>
      <c r="E43" s="327" t="s">
        <v>113</v>
      </c>
      <c r="F43" s="327" t="s">
        <v>113</v>
      </c>
      <c r="G43" s="325" t="s">
        <v>113</v>
      </c>
      <c r="H43" s="382"/>
      <c r="I43" s="382"/>
      <c r="J43" s="382"/>
    </row>
    <row r="44" spans="1:10" ht="12.75">
      <c r="A44" s="182" t="s">
        <v>237</v>
      </c>
      <c r="B44" s="370">
        <v>3672</v>
      </c>
      <c r="C44" s="370">
        <v>26928</v>
      </c>
      <c r="D44" s="370">
        <f t="shared" si="1"/>
        <v>30600</v>
      </c>
      <c r="E44" s="327">
        <v>3672</v>
      </c>
      <c r="F44" s="327">
        <v>26928</v>
      </c>
      <c r="G44" s="370">
        <f t="shared" si="2"/>
        <v>30600</v>
      </c>
      <c r="H44" s="382"/>
      <c r="I44" s="382"/>
      <c r="J44" s="382"/>
    </row>
    <row r="45" spans="1:10" ht="12.75">
      <c r="A45" s="182" t="s">
        <v>238</v>
      </c>
      <c r="B45" s="370">
        <v>19079</v>
      </c>
      <c r="C45" s="370">
        <v>19967</v>
      </c>
      <c r="D45" s="370">
        <f t="shared" si="1"/>
        <v>39046</v>
      </c>
      <c r="E45" s="327">
        <v>4494</v>
      </c>
      <c r="F45" s="327">
        <v>16907</v>
      </c>
      <c r="G45" s="370">
        <f t="shared" si="2"/>
        <v>21401</v>
      </c>
      <c r="H45" s="382"/>
      <c r="I45" s="382"/>
      <c r="J45" s="382"/>
    </row>
    <row r="46" spans="1:10" ht="12.75">
      <c r="A46" s="182" t="s">
        <v>239</v>
      </c>
      <c r="B46" s="398" t="s">
        <v>166</v>
      </c>
      <c r="C46" s="370">
        <v>24248</v>
      </c>
      <c r="D46" s="370">
        <f t="shared" si="1"/>
        <v>24248</v>
      </c>
      <c r="E46" s="327" t="s">
        <v>113</v>
      </c>
      <c r="F46" s="327" t="s">
        <v>113</v>
      </c>
      <c r="G46" s="327" t="s">
        <v>113</v>
      </c>
      <c r="H46" s="382"/>
      <c r="I46" s="382"/>
      <c r="J46" s="382"/>
    </row>
    <row r="47" spans="1:10" ht="12.75">
      <c r="A47" s="182" t="s">
        <v>240</v>
      </c>
      <c r="B47" s="370">
        <v>191498</v>
      </c>
      <c r="C47" s="370">
        <v>225062</v>
      </c>
      <c r="D47" s="370">
        <f t="shared" si="1"/>
        <v>416560</v>
      </c>
      <c r="E47" s="327">
        <v>10740</v>
      </c>
      <c r="F47" s="327">
        <v>66120</v>
      </c>
      <c r="G47" s="370">
        <f t="shared" si="2"/>
        <v>76860</v>
      </c>
      <c r="H47" s="382"/>
      <c r="I47" s="382"/>
      <c r="J47" s="382"/>
    </row>
    <row r="48" spans="1:10" ht="12.75">
      <c r="A48" s="182" t="s">
        <v>241</v>
      </c>
      <c r="B48" s="370">
        <v>49094</v>
      </c>
      <c r="C48" s="370">
        <v>206308</v>
      </c>
      <c r="D48" s="370">
        <f t="shared" si="1"/>
        <v>255402</v>
      </c>
      <c r="E48" s="327">
        <v>44865</v>
      </c>
      <c r="F48" s="327">
        <v>134341</v>
      </c>
      <c r="G48" s="370">
        <f t="shared" si="2"/>
        <v>179206</v>
      </c>
      <c r="H48" s="382"/>
      <c r="I48" s="382"/>
      <c r="J48" s="382"/>
    </row>
    <row r="49" spans="1:10" ht="12.75">
      <c r="A49" s="185" t="s">
        <v>457</v>
      </c>
      <c r="B49" s="136">
        <f>SUM(B40:B48)</f>
        <v>359412</v>
      </c>
      <c r="C49" s="136">
        <f>SUM(C40:C48)</f>
        <v>1045810</v>
      </c>
      <c r="D49" s="136">
        <f>SUM(D40:D48)</f>
        <v>1405222</v>
      </c>
      <c r="E49" s="330">
        <v>147709</v>
      </c>
      <c r="F49" s="330">
        <v>469029</v>
      </c>
      <c r="G49" s="136">
        <f>SUM(G40:G48)</f>
        <v>616738</v>
      </c>
      <c r="H49" s="382"/>
      <c r="I49" s="382"/>
      <c r="J49" s="382"/>
    </row>
    <row r="50" spans="1:10" ht="12.75">
      <c r="A50" s="185"/>
      <c r="B50" s="370"/>
      <c r="C50" s="370"/>
      <c r="D50" s="370"/>
      <c r="E50" s="330"/>
      <c r="F50" s="330"/>
      <c r="G50" s="370"/>
      <c r="H50" s="382"/>
      <c r="I50" s="382"/>
      <c r="J50" s="382"/>
    </row>
    <row r="51" spans="1:10" ht="12.75">
      <c r="A51" s="183" t="s">
        <v>242</v>
      </c>
      <c r="B51" s="136">
        <v>258537</v>
      </c>
      <c r="C51" s="136">
        <v>274090</v>
      </c>
      <c r="D51" s="136">
        <f>SUM(B51:C51)</f>
        <v>532627</v>
      </c>
      <c r="E51" s="330">
        <v>240960</v>
      </c>
      <c r="F51" s="330">
        <v>174489</v>
      </c>
      <c r="G51" s="136">
        <f>SUM(E51:F51)</f>
        <v>415449</v>
      </c>
      <c r="H51" s="382"/>
      <c r="I51" s="382"/>
      <c r="J51" s="382"/>
    </row>
    <row r="52" spans="1:10" ht="12.75">
      <c r="A52" s="183"/>
      <c r="B52" s="370"/>
      <c r="C52" s="370"/>
      <c r="D52" s="370"/>
      <c r="E52" s="330"/>
      <c r="F52" s="330"/>
      <c r="G52" s="370"/>
      <c r="H52" s="382"/>
      <c r="I52" s="382"/>
      <c r="J52" s="382"/>
    </row>
    <row r="53" spans="1:10" ht="12.75">
      <c r="A53" s="182" t="s">
        <v>243</v>
      </c>
      <c r="B53" s="370">
        <v>696808</v>
      </c>
      <c r="C53" s="370">
        <v>2370021</v>
      </c>
      <c r="D53" s="370">
        <f>SUM(B53:C53)</f>
        <v>3066829</v>
      </c>
      <c r="E53" s="327">
        <v>643472</v>
      </c>
      <c r="F53" s="327">
        <v>1727072</v>
      </c>
      <c r="G53" s="370">
        <f>SUM(E53:F53)</f>
        <v>2370544</v>
      </c>
      <c r="H53" s="382"/>
      <c r="I53" s="382"/>
      <c r="J53" s="382"/>
    </row>
    <row r="54" spans="1:10" ht="12.75">
      <c r="A54" s="184" t="s">
        <v>244</v>
      </c>
      <c r="B54" s="370">
        <v>3968638</v>
      </c>
      <c r="C54" s="370">
        <v>1686259</v>
      </c>
      <c r="D54" s="370">
        <f>SUM(B54:C54)</f>
        <v>5654897</v>
      </c>
      <c r="E54" s="327">
        <v>3766263</v>
      </c>
      <c r="F54" s="327">
        <v>948609</v>
      </c>
      <c r="G54" s="370">
        <f>SUM(E54:F54)</f>
        <v>4714872</v>
      </c>
      <c r="H54" s="382"/>
      <c r="I54" s="382"/>
      <c r="J54" s="382"/>
    </row>
    <row r="55" spans="1:10" ht="12.75">
      <c r="A55" s="182" t="s">
        <v>245</v>
      </c>
      <c r="B55" s="370">
        <v>1203110.32</v>
      </c>
      <c r="C55" s="370">
        <v>1468045.58</v>
      </c>
      <c r="D55" s="370">
        <f>SUM(B55:C55)</f>
        <v>2671155.9000000004</v>
      </c>
      <c r="E55" s="327">
        <v>1169337</v>
      </c>
      <c r="F55" s="327">
        <v>1343442</v>
      </c>
      <c r="G55" s="370">
        <f>SUM(E55:F55)</f>
        <v>2512779</v>
      </c>
      <c r="H55" s="382"/>
      <c r="I55" s="382"/>
      <c r="J55" s="382"/>
    </row>
    <row r="56" spans="1:10" ht="12.75">
      <c r="A56" s="182" t="s">
        <v>246</v>
      </c>
      <c r="B56" s="370">
        <v>4340</v>
      </c>
      <c r="C56" s="370">
        <v>34174</v>
      </c>
      <c r="D56" s="370">
        <f>SUM(B56:C56)</f>
        <v>38514</v>
      </c>
      <c r="E56" s="327">
        <v>3960</v>
      </c>
      <c r="F56" s="327">
        <v>32030</v>
      </c>
      <c r="G56" s="370">
        <f>SUM(E56:F56)</f>
        <v>35990</v>
      </c>
      <c r="H56" s="382"/>
      <c r="I56" s="382"/>
      <c r="J56" s="382"/>
    </row>
    <row r="57" spans="1:10" ht="12.75">
      <c r="A57" s="182" t="s">
        <v>247</v>
      </c>
      <c r="B57" s="370">
        <v>2900156</v>
      </c>
      <c r="C57" s="370">
        <v>1749381</v>
      </c>
      <c r="D57" s="370">
        <f>SUM(B57:C57)</f>
        <v>4649537</v>
      </c>
      <c r="E57" s="327">
        <v>2813561</v>
      </c>
      <c r="F57" s="327">
        <v>1636315</v>
      </c>
      <c r="G57" s="370">
        <f>SUM(E57:F57)</f>
        <v>4449876</v>
      </c>
      <c r="H57" s="382"/>
      <c r="I57" s="382"/>
      <c r="J57" s="382"/>
    </row>
    <row r="58" spans="1:10" ht="12.75">
      <c r="A58" s="185" t="s">
        <v>248</v>
      </c>
      <c r="B58" s="136">
        <f>SUM(B53:B57)</f>
        <v>8773052.32</v>
      </c>
      <c r="C58" s="136">
        <f>SUM(C53:C57)</f>
        <v>7307880.58</v>
      </c>
      <c r="D58" s="136">
        <f>SUM(D53:D57)</f>
        <v>16080932.9</v>
      </c>
      <c r="E58" s="330">
        <v>8396593</v>
      </c>
      <c r="F58" s="330">
        <v>5687468</v>
      </c>
      <c r="G58" s="136">
        <f>SUM(G53:G57)</f>
        <v>14084061</v>
      </c>
      <c r="H58" s="382"/>
      <c r="I58" s="382"/>
      <c r="J58" s="382"/>
    </row>
    <row r="59" spans="1:10" ht="12.75">
      <c r="A59" s="185"/>
      <c r="B59" s="370"/>
      <c r="C59" s="370"/>
      <c r="D59" s="370"/>
      <c r="E59" s="330"/>
      <c r="F59" s="330"/>
      <c r="G59" s="370"/>
      <c r="H59" s="382"/>
      <c r="I59" s="382"/>
      <c r="J59" s="382"/>
    </row>
    <row r="60" spans="1:10" ht="12.75">
      <c r="A60" s="182" t="s">
        <v>249</v>
      </c>
      <c r="B60" s="370">
        <v>20898</v>
      </c>
      <c r="C60" s="370">
        <v>269694</v>
      </c>
      <c r="D60" s="370">
        <f aca="true" t="shared" si="3" ref="D60:D65">SUM(B60:C60)</f>
        <v>290592</v>
      </c>
      <c r="E60" s="327">
        <v>5767</v>
      </c>
      <c r="F60" s="327">
        <v>128282</v>
      </c>
      <c r="G60" s="370">
        <f>SUM(E60:F60)</f>
        <v>134049</v>
      </c>
      <c r="H60" s="382"/>
      <c r="I60" s="382"/>
      <c r="J60" s="382"/>
    </row>
    <row r="61" spans="1:10" ht="12.75">
      <c r="A61" s="184" t="s">
        <v>250</v>
      </c>
      <c r="B61" s="370">
        <v>2625</v>
      </c>
      <c r="C61" s="370">
        <v>10052</v>
      </c>
      <c r="D61" s="370">
        <f t="shared" si="3"/>
        <v>12677</v>
      </c>
      <c r="E61" s="327">
        <v>2625</v>
      </c>
      <c r="F61" s="327">
        <v>10052</v>
      </c>
      <c r="G61" s="370">
        <f>SUM(E61:F61)</f>
        <v>12677</v>
      </c>
      <c r="H61" s="382"/>
      <c r="I61" s="382"/>
      <c r="J61" s="382"/>
    </row>
    <row r="62" spans="1:10" ht="12.75">
      <c r="A62" s="182" t="s">
        <v>251</v>
      </c>
      <c r="B62" s="370">
        <v>444770</v>
      </c>
      <c r="C62" s="370">
        <v>1806708</v>
      </c>
      <c r="D62" s="370">
        <f t="shared" si="3"/>
        <v>2251478</v>
      </c>
      <c r="E62" s="327">
        <v>95946</v>
      </c>
      <c r="F62" s="327">
        <v>1025578</v>
      </c>
      <c r="G62" s="370">
        <f>SUM(E62:F62)</f>
        <v>1121524</v>
      </c>
      <c r="H62" s="382"/>
      <c r="I62" s="382"/>
      <c r="J62" s="382"/>
    </row>
    <row r="63" spans="1:10" ht="12.75">
      <c r="A63" s="183" t="s">
        <v>252</v>
      </c>
      <c r="B63" s="136">
        <f>SUM(B60:B62)</f>
        <v>468293</v>
      </c>
      <c r="C63" s="136">
        <f>SUM(C60:C62)</f>
        <v>2086454</v>
      </c>
      <c r="D63" s="136">
        <f>SUM(D60:D62)</f>
        <v>2554747</v>
      </c>
      <c r="E63" s="330">
        <v>104338</v>
      </c>
      <c r="F63" s="330">
        <v>1163912</v>
      </c>
      <c r="G63" s="136">
        <f>SUM(G60:G62)</f>
        <v>1268250</v>
      </c>
      <c r="H63" s="382"/>
      <c r="I63" s="382"/>
      <c r="J63" s="382"/>
    </row>
    <row r="64" spans="1:10" ht="12.75">
      <c r="A64" s="183"/>
      <c r="B64" s="370"/>
      <c r="C64" s="370"/>
      <c r="D64" s="370"/>
      <c r="E64" s="330"/>
      <c r="F64" s="330"/>
      <c r="G64" s="370"/>
      <c r="H64" s="382"/>
      <c r="I64" s="382"/>
      <c r="J64" s="382"/>
    </row>
    <row r="65" spans="1:10" ht="12.75">
      <c r="A65" s="183" t="s">
        <v>253</v>
      </c>
      <c r="B65" s="136">
        <v>35574</v>
      </c>
      <c r="C65" s="136">
        <v>721962</v>
      </c>
      <c r="D65" s="136">
        <f t="shared" si="3"/>
        <v>757536</v>
      </c>
      <c r="E65" s="330">
        <v>26128</v>
      </c>
      <c r="F65" s="330">
        <v>441023</v>
      </c>
      <c r="G65" s="136">
        <f>SUM(E65:F65)</f>
        <v>467151</v>
      </c>
      <c r="H65" s="382"/>
      <c r="I65" s="382"/>
      <c r="J65" s="382"/>
    </row>
    <row r="66" spans="1:10" ht="12.75">
      <c r="A66" s="183"/>
      <c r="B66" s="370"/>
      <c r="C66" s="370"/>
      <c r="D66" s="370"/>
      <c r="E66" s="330"/>
      <c r="F66" s="330"/>
      <c r="G66" s="370"/>
      <c r="H66" s="382"/>
      <c r="I66" s="382"/>
      <c r="J66" s="382"/>
    </row>
    <row r="67" spans="1:10" ht="12.75">
      <c r="A67" s="182" t="s">
        <v>254</v>
      </c>
      <c r="B67" s="370">
        <v>2914692</v>
      </c>
      <c r="C67" s="370">
        <v>323854</v>
      </c>
      <c r="D67" s="370">
        <f>SUM(B67:C67)</f>
        <v>3238546</v>
      </c>
      <c r="E67" s="327">
        <v>2299282</v>
      </c>
      <c r="F67" s="327">
        <v>255475</v>
      </c>
      <c r="G67" s="370">
        <v>2554757</v>
      </c>
      <c r="H67" s="382"/>
      <c r="I67" s="382"/>
      <c r="J67" s="382"/>
    </row>
    <row r="68" spans="1:10" ht="12.75">
      <c r="A68" s="184" t="s">
        <v>255</v>
      </c>
      <c r="B68" s="370">
        <v>67600</v>
      </c>
      <c r="C68" s="370">
        <v>30000</v>
      </c>
      <c r="D68" s="370">
        <f>SUM(B68:C68)</f>
        <v>97600</v>
      </c>
      <c r="E68" s="327">
        <v>67600</v>
      </c>
      <c r="F68" s="327">
        <v>30000</v>
      </c>
      <c r="G68" s="370">
        <f>SUM(E68:F68)</f>
        <v>97600</v>
      </c>
      <c r="H68" s="382"/>
      <c r="I68" s="382"/>
      <c r="J68" s="382"/>
    </row>
    <row r="69" spans="1:10" ht="12.75">
      <c r="A69" s="183" t="s">
        <v>256</v>
      </c>
      <c r="B69" s="136">
        <f aca="true" t="shared" si="4" ref="B69:G69">SUM(B67:B68)</f>
        <v>2982292</v>
      </c>
      <c r="C69" s="136">
        <f t="shared" si="4"/>
        <v>353854</v>
      </c>
      <c r="D69" s="136">
        <f t="shared" si="4"/>
        <v>3336146</v>
      </c>
      <c r="E69" s="330">
        <f t="shared" si="4"/>
        <v>2366882</v>
      </c>
      <c r="F69" s="330">
        <f t="shared" si="4"/>
        <v>285475</v>
      </c>
      <c r="G69" s="136">
        <f t="shared" si="4"/>
        <v>2652357</v>
      </c>
      <c r="H69" s="382"/>
      <c r="I69" s="382"/>
      <c r="J69" s="382"/>
    </row>
    <row r="70" spans="1:10" ht="12.75">
      <c r="A70" s="183"/>
      <c r="B70" s="370"/>
      <c r="C70" s="370"/>
      <c r="D70" s="370"/>
      <c r="E70" s="330"/>
      <c r="F70" s="330"/>
      <c r="G70" s="370"/>
      <c r="H70" s="382"/>
      <c r="I70" s="382"/>
      <c r="J70" s="382"/>
    </row>
    <row r="71" spans="1:10" ht="12.75">
      <c r="A71" s="184" t="s">
        <v>257</v>
      </c>
      <c r="B71" s="327">
        <v>10389</v>
      </c>
      <c r="C71" s="370">
        <v>19723</v>
      </c>
      <c r="D71" s="370">
        <f aca="true" t="shared" si="5" ref="D71:D78">SUM(B71:C71)</f>
        <v>30112</v>
      </c>
      <c r="E71" s="327">
        <v>10389</v>
      </c>
      <c r="F71" s="327">
        <v>19723</v>
      </c>
      <c r="G71" s="370">
        <f aca="true" t="shared" si="6" ref="G71:G78">SUM(E71:F71)</f>
        <v>30112</v>
      </c>
      <c r="H71" s="382"/>
      <c r="I71" s="382"/>
      <c r="J71" s="382"/>
    </row>
    <row r="72" spans="1:10" ht="12.75">
      <c r="A72" s="184" t="s">
        <v>258</v>
      </c>
      <c r="B72" s="370">
        <v>539087</v>
      </c>
      <c r="C72" s="327" t="s">
        <v>113</v>
      </c>
      <c r="D72" s="370">
        <f t="shared" si="5"/>
        <v>539087</v>
      </c>
      <c r="E72" s="327">
        <v>51048</v>
      </c>
      <c r="F72" s="327" t="s">
        <v>113</v>
      </c>
      <c r="G72" s="370">
        <f t="shared" si="6"/>
        <v>51048</v>
      </c>
      <c r="H72" s="382"/>
      <c r="I72" s="382"/>
      <c r="J72" s="382"/>
    </row>
    <row r="73" spans="1:10" ht="12.75">
      <c r="A73" s="184" t="s">
        <v>259</v>
      </c>
      <c r="B73" s="370">
        <v>562989</v>
      </c>
      <c r="C73" s="370">
        <v>2304</v>
      </c>
      <c r="D73" s="370">
        <f t="shared" si="5"/>
        <v>565293</v>
      </c>
      <c r="E73" s="327" t="s">
        <v>113</v>
      </c>
      <c r="F73" s="327" t="s">
        <v>113</v>
      </c>
      <c r="G73" s="325" t="s">
        <v>113</v>
      </c>
      <c r="H73" s="374"/>
      <c r="I73" s="382"/>
      <c r="J73" s="382"/>
    </row>
    <row r="74" spans="1:10" ht="12.75">
      <c r="A74" s="182" t="s">
        <v>260</v>
      </c>
      <c r="B74" s="370">
        <v>9227</v>
      </c>
      <c r="C74" s="370">
        <v>122592</v>
      </c>
      <c r="D74" s="370">
        <f t="shared" si="5"/>
        <v>131819</v>
      </c>
      <c r="E74" s="327">
        <v>9227</v>
      </c>
      <c r="F74" s="327">
        <v>122592</v>
      </c>
      <c r="G74" s="370">
        <f t="shared" si="6"/>
        <v>131819</v>
      </c>
      <c r="H74" s="382"/>
      <c r="I74" s="382"/>
      <c r="J74" s="382"/>
    </row>
    <row r="75" spans="1:10" ht="12.75">
      <c r="A75" s="182" t="s">
        <v>261</v>
      </c>
      <c r="B75" s="370">
        <v>348993</v>
      </c>
      <c r="C75" s="327">
        <v>114</v>
      </c>
      <c r="D75" s="370">
        <f t="shared" si="5"/>
        <v>349107</v>
      </c>
      <c r="E75" s="327">
        <v>248835</v>
      </c>
      <c r="F75" s="327">
        <v>114</v>
      </c>
      <c r="G75" s="370">
        <f t="shared" si="6"/>
        <v>248949</v>
      </c>
      <c r="H75" s="382"/>
      <c r="I75" s="382"/>
      <c r="J75" s="382"/>
    </row>
    <row r="76" spans="1:10" ht="12.75">
      <c r="A76" s="184" t="s">
        <v>262</v>
      </c>
      <c r="B76" s="370">
        <v>16883</v>
      </c>
      <c r="C76" s="370">
        <v>4208</v>
      </c>
      <c r="D76" s="370">
        <f t="shared" si="5"/>
        <v>21091</v>
      </c>
      <c r="E76" s="327">
        <v>16883</v>
      </c>
      <c r="F76" s="327">
        <v>4208</v>
      </c>
      <c r="G76" s="370">
        <f t="shared" si="6"/>
        <v>21091</v>
      </c>
      <c r="H76" s="382"/>
      <c r="I76" s="382"/>
      <c r="J76" s="382"/>
    </row>
    <row r="77" spans="1:10" ht="12.75">
      <c r="A77" s="184" t="s">
        <v>263</v>
      </c>
      <c r="B77" s="370">
        <v>89141</v>
      </c>
      <c r="C77" s="370">
        <v>859</v>
      </c>
      <c r="D77" s="370">
        <f t="shared" si="5"/>
        <v>90000</v>
      </c>
      <c r="E77" s="327">
        <v>61141</v>
      </c>
      <c r="F77" s="327">
        <v>859</v>
      </c>
      <c r="G77" s="370">
        <f t="shared" si="6"/>
        <v>62000</v>
      </c>
      <c r="H77" s="382"/>
      <c r="I77" s="382"/>
      <c r="J77" s="382"/>
    </row>
    <row r="78" spans="1:10" ht="12.75">
      <c r="A78" s="182" t="s">
        <v>264</v>
      </c>
      <c r="B78" s="370">
        <v>61555.172999999995</v>
      </c>
      <c r="C78" s="327" t="s">
        <v>113</v>
      </c>
      <c r="D78" s="370">
        <f t="shared" si="5"/>
        <v>61555.172999999995</v>
      </c>
      <c r="E78" s="327">
        <v>40011</v>
      </c>
      <c r="F78" s="327" t="s">
        <v>113</v>
      </c>
      <c r="G78" s="370">
        <f t="shared" si="6"/>
        <v>40011</v>
      </c>
      <c r="H78" s="382"/>
      <c r="I78" s="382"/>
      <c r="J78" s="382"/>
    </row>
    <row r="79" spans="1:10" ht="12.75">
      <c r="A79" s="185" t="s">
        <v>458</v>
      </c>
      <c r="B79" s="136">
        <f>SUM(B71:B78)</f>
        <v>1638264.173</v>
      </c>
      <c r="C79" s="136">
        <f>SUM(C71:C78)</f>
        <v>149800</v>
      </c>
      <c r="D79" s="136">
        <f>SUM(D71:D78)</f>
        <v>1788064.173</v>
      </c>
      <c r="E79" s="330">
        <v>437534</v>
      </c>
      <c r="F79" s="330">
        <v>147496</v>
      </c>
      <c r="G79" s="136">
        <f>SUM(G71:G78)</f>
        <v>585030</v>
      </c>
      <c r="H79" s="382"/>
      <c r="I79" s="382"/>
      <c r="J79" s="382"/>
    </row>
    <row r="80" spans="1:10" ht="12.75">
      <c r="A80" s="185"/>
      <c r="B80" s="370"/>
      <c r="C80" s="370"/>
      <c r="D80" s="370"/>
      <c r="E80" s="330"/>
      <c r="F80" s="330"/>
      <c r="G80" s="370"/>
      <c r="H80" s="382"/>
      <c r="I80" s="382"/>
      <c r="J80" s="382"/>
    </row>
    <row r="81" spans="1:10" ht="12.75">
      <c r="A81" s="182" t="s">
        <v>265</v>
      </c>
      <c r="B81" s="370">
        <v>12958</v>
      </c>
      <c r="C81" s="370">
        <v>6456</v>
      </c>
      <c r="D81" s="370">
        <f>SUM(B81:C81)</f>
        <v>19414</v>
      </c>
      <c r="E81" s="327">
        <v>8277</v>
      </c>
      <c r="F81" s="327">
        <v>3915</v>
      </c>
      <c r="G81" s="370">
        <f>SUM(E81:F81)</f>
        <v>12192</v>
      </c>
      <c r="H81" s="382"/>
      <c r="I81" s="382"/>
      <c r="J81" s="382"/>
    </row>
    <row r="82" spans="1:10" ht="12.75">
      <c r="A82" s="182" t="s">
        <v>266</v>
      </c>
      <c r="B82" s="370">
        <v>59457</v>
      </c>
      <c r="C82" s="370">
        <v>74921</v>
      </c>
      <c r="D82" s="370">
        <f>SUM(B82:C82)</f>
        <v>134378</v>
      </c>
      <c r="E82" s="327">
        <v>44862</v>
      </c>
      <c r="F82" s="327">
        <v>57449</v>
      </c>
      <c r="G82" s="370">
        <f>SUM(E82:F82)</f>
        <v>102311</v>
      </c>
      <c r="H82" s="382"/>
      <c r="I82" s="382"/>
      <c r="J82" s="382"/>
    </row>
    <row r="83" spans="1:10" ht="12.75">
      <c r="A83" s="183" t="s">
        <v>267</v>
      </c>
      <c r="B83" s="136">
        <f>SUM(B81:B82)</f>
        <v>72415</v>
      </c>
      <c r="C83" s="136">
        <f>SUM(C81:C82)</f>
        <v>81377</v>
      </c>
      <c r="D83" s="136">
        <f>SUM(D81:D82)</f>
        <v>153792</v>
      </c>
      <c r="E83" s="330">
        <v>53139</v>
      </c>
      <c r="F83" s="330">
        <v>61364</v>
      </c>
      <c r="G83" s="136">
        <f>SUM(G81:G82)</f>
        <v>114503</v>
      </c>
      <c r="H83" s="382"/>
      <c r="I83" s="382"/>
      <c r="J83" s="382"/>
    </row>
    <row r="84" spans="1:10" ht="12.75">
      <c r="A84" s="183"/>
      <c r="B84" s="370"/>
      <c r="C84" s="370"/>
      <c r="D84" s="370"/>
      <c r="E84" s="370"/>
      <c r="F84" s="370"/>
      <c r="G84" s="370"/>
      <c r="H84" s="382"/>
      <c r="I84" s="382"/>
      <c r="J84" s="382"/>
    </row>
    <row r="85" spans="1:10" ht="12.75">
      <c r="A85" s="341" t="s">
        <v>268</v>
      </c>
      <c r="B85" s="319">
        <f aca="true" t="shared" si="7" ref="B85:G85">SUM(B12,B14,B16,B21,B23,B25,B30,B36,B38,B49,B51,B58,B63,B65,B69,B79,B83)</f>
        <v>17629531.493</v>
      </c>
      <c r="C85" s="319">
        <f t="shared" si="7"/>
        <v>16910066.58</v>
      </c>
      <c r="D85" s="319">
        <f t="shared" si="7"/>
        <v>34539598.073</v>
      </c>
      <c r="E85" s="319">
        <f t="shared" si="7"/>
        <v>12111218</v>
      </c>
      <c r="F85" s="319">
        <f t="shared" si="7"/>
        <v>8934921</v>
      </c>
      <c r="G85" s="319">
        <f t="shared" si="7"/>
        <v>21046139</v>
      </c>
      <c r="H85" s="382"/>
      <c r="I85" s="382"/>
      <c r="J85" s="382"/>
    </row>
    <row r="86" spans="4:7" ht="12.75">
      <c r="D86" s="382"/>
      <c r="G86" s="382"/>
    </row>
    <row r="87" spans="2:7" ht="12.75">
      <c r="B87" s="373"/>
      <c r="C87" s="373"/>
      <c r="D87" s="373"/>
      <c r="E87" s="373"/>
      <c r="F87" s="373"/>
      <c r="G87" s="373"/>
    </row>
  </sheetData>
  <mergeCells count="10">
    <mergeCell ref="A1:G1"/>
    <mergeCell ref="A3:G3"/>
    <mergeCell ref="C6:C7"/>
    <mergeCell ref="F6:F7"/>
    <mergeCell ref="B5:D5"/>
    <mergeCell ref="E5:G5"/>
    <mergeCell ref="B6:B7"/>
    <mergeCell ref="E6:E7"/>
    <mergeCell ref="D6:D7"/>
    <mergeCell ref="G6:G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5"/>
  <dimension ref="A1:S90"/>
  <sheetViews>
    <sheetView zoomScale="75" zoomScaleNormal="75" zoomScaleSheetLayoutView="50" workbookViewId="0" topLeftCell="A1">
      <selection activeCell="A1" sqref="A1:I1"/>
    </sheetView>
  </sheetViews>
  <sheetFormatPr defaultColWidth="11.421875" defaultRowHeight="12.75"/>
  <cols>
    <col min="1" max="1" width="25.57421875" style="116" customWidth="1"/>
    <col min="2" max="7" width="12.57421875" style="116" customWidth="1"/>
    <col min="8" max="8" width="19.7109375" style="116" customWidth="1"/>
    <col min="9" max="9" width="15.8515625" style="116" customWidth="1"/>
    <col min="10" max="16384" width="11.421875" style="116" customWidth="1"/>
  </cols>
  <sheetData>
    <row r="1" spans="1:9" ht="18">
      <c r="A1" s="440" t="s">
        <v>0</v>
      </c>
      <c r="B1" s="440"/>
      <c r="C1" s="440"/>
      <c r="D1" s="440"/>
      <c r="E1" s="440"/>
      <c r="F1" s="440"/>
      <c r="G1" s="440"/>
      <c r="H1" s="440"/>
      <c r="I1" s="440"/>
    </row>
    <row r="3" spans="1:9" ht="15">
      <c r="A3" s="459" t="s">
        <v>492</v>
      </c>
      <c r="B3" s="459"/>
      <c r="C3" s="459"/>
      <c r="D3" s="459"/>
      <c r="E3" s="459"/>
      <c r="F3" s="459"/>
      <c r="G3" s="459"/>
      <c r="H3" s="459"/>
      <c r="I3" s="459"/>
    </row>
    <row r="4" spans="1:10" ht="12.75">
      <c r="A4" s="121"/>
      <c r="B4" s="167"/>
      <c r="C4" s="167"/>
      <c r="D4" s="167"/>
      <c r="E4" s="167"/>
      <c r="F4" s="167"/>
      <c r="G4" s="167"/>
      <c r="H4" s="167"/>
      <c r="I4" s="167"/>
      <c r="J4" s="125"/>
    </row>
    <row r="5" spans="1:10" ht="12.75">
      <c r="A5" s="150" t="s">
        <v>198</v>
      </c>
      <c r="B5" s="456" t="s">
        <v>9</v>
      </c>
      <c r="C5" s="457"/>
      <c r="D5" s="458"/>
      <c r="E5" s="203" t="s">
        <v>52</v>
      </c>
      <c r="F5" s="120" t="s">
        <v>52</v>
      </c>
      <c r="G5" s="456" t="s">
        <v>298</v>
      </c>
      <c r="H5" s="457"/>
      <c r="I5" s="457"/>
      <c r="J5" s="125"/>
    </row>
    <row r="6" spans="1:10" ht="12.75">
      <c r="A6" s="130" t="s">
        <v>204</v>
      </c>
      <c r="B6" s="423" t="s">
        <v>84</v>
      </c>
      <c r="C6" s="480" t="s">
        <v>299</v>
      </c>
      <c r="D6" s="423" t="s">
        <v>9</v>
      </c>
      <c r="E6" s="119" t="s">
        <v>66</v>
      </c>
      <c r="F6" s="204" t="s">
        <v>300</v>
      </c>
      <c r="G6" s="423" t="s">
        <v>84</v>
      </c>
      <c r="H6" s="480" t="s">
        <v>299</v>
      </c>
      <c r="I6" s="408" t="s">
        <v>9</v>
      </c>
      <c r="J6" s="125"/>
    </row>
    <row r="7" spans="1:10" ht="13.5" thickBot="1">
      <c r="A7" s="149" t="s">
        <v>207</v>
      </c>
      <c r="B7" s="407"/>
      <c r="C7" s="481"/>
      <c r="D7" s="407"/>
      <c r="E7" s="134" t="s">
        <v>301</v>
      </c>
      <c r="F7" s="153" t="s">
        <v>301</v>
      </c>
      <c r="G7" s="407"/>
      <c r="H7" s="481"/>
      <c r="I7" s="409"/>
      <c r="J7" s="125"/>
    </row>
    <row r="8" spans="1:17" ht="12.75">
      <c r="A8" s="181" t="s">
        <v>212</v>
      </c>
      <c r="B8" s="323" t="s">
        <v>113</v>
      </c>
      <c r="C8" s="323" t="s">
        <v>113</v>
      </c>
      <c r="D8" s="327" t="s">
        <v>113</v>
      </c>
      <c r="E8" s="323" t="s">
        <v>113</v>
      </c>
      <c r="F8" s="323" t="s">
        <v>113</v>
      </c>
      <c r="G8" s="327" t="s">
        <v>113</v>
      </c>
      <c r="H8" s="327" t="s">
        <v>113</v>
      </c>
      <c r="I8" s="325" t="s">
        <v>113</v>
      </c>
      <c r="J8" s="212"/>
      <c r="K8" s="143"/>
      <c r="P8" s="169"/>
      <c r="Q8" s="169"/>
    </row>
    <row r="9" spans="1:17" ht="12.75">
      <c r="A9" s="182" t="s">
        <v>213</v>
      </c>
      <c r="B9" s="327">
        <v>4935</v>
      </c>
      <c r="C9" s="327">
        <v>65097</v>
      </c>
      <c r="D9" s="205">
        <f>SUM(B9:C9)</f>
        <v>70032</v>
      </c>
      <c r="E9" s="327" t="s">
        <v>113</v>
      </c>
      <c r="F9" s="327" t="s">
        <v>113</v>
      </c>
      <c r="G9" s="327">
        <v>4935</v>
      </c>
      <c r="H9" s="327">
        <v>65097</v>
      </c>
      <c r="I9" s="174">
        <f>SUM(G9:H9)</f>
        <v>70032</v>
      </c>
      <c r="J9" s="212"/>
      <c r="K9" s="143"/>
      <c r="P9" s="169"/>
      <c r="Q9" s="169"/>
    </row>
    <row r="10" spans="1:17" ht="12.75">
      <c r="A10" s="182" t="s">
        <v>214</v>
      </c>
      <c r="B10" s="327">
        <v>117857</v>
      </c>
      <c r="C10" s="327">
        <v>128775</v>
      </c>
      <c r="D10" s="205">
        <f>SUM(B10:C10)</f>
        <v>246632</v>
      </c>
      <c r="E10" s="327" t="s">
        <v>113</v>
      </c>
      <c r="F10" s="327" t="s">
        <v>113</v>
      </c>
      <c r="G10" s="327">
        <v>117857</v>
      </c>
      <c r="H10" s="327">
        <v>128775</v>
      </c>
      <c r="I10" s="174">
        <f>SUM(G10:H10)</f>
        <v>246632</v>
      </c>
      <c r="J10" s="212"/>
      <c r="K10" s="143"/>
      <c r="P10" s="169"/>
      <c r="Q10" s="169"/>
    </row>
    <row r="11" spans="1:17" ht="12.75">
      <c r="A11" s="182" t="s">
        <v>215</v>
      </c>
      <c r="B11" s="327">
        <v>88690</v>
      </c>
      <c r="C11" s="327" t="s">
        <v>113</v>
      </c>
      <c r="D11" s="205">
        <f>SUM(B11:C11)</f>
        <v>88690</v>
      </c>
      <c r="E11" s="327" t="s">
        <v>113</v>
      </c>
      <c r="F11" s="327" t="s">
        <v>113</v>
      </c>
      <c r="G11" s="327">
        <v>88690</v>
      </c>
      <c r="H11" s="327" t="s">
        <v>113</v>
      </c>
      <c r="I11" s="174">
        <f>SUM(G11:H11)</f>
        <v>88690</v>
      </c>
      <c r="J11" s="212"/>
      <c r="K11" s="143"/>
      <c r="P11" s="169"/>
      <c r="Q11" s="169"/>
    </row>
    <row r="12" spans="1:17" ht="12.75">
      <c r="A12" s="183" t="s">
        <v>216</v>
      </c>
      <c r="B12" s="330">
        <v>211482</v>
      </c>
      <c r="C12" s="330">
        <v>193872</v>
      </c>
      <c r="D12" s="176">
        <f>SUM(D8:D11)</f>
        <v>405354</v>
      </c>
      <c r="E12" s="330" t="s">
        <v>113</v>
      </c>
      <c r="F12" s="330" t="s">
        <v>113</v>
      </c>
      <c r="G12" s="330">
        <v>211482</v>
      </c>
      <c r="H12" s="330">
        <v>193872</v>
      </c>
      <c r="I12" s="176">
        <f>SUM(I8:I11)</f>
        <v>405354</v>
      </c>
      <c r="J12" s="212"/>
      <c r="K12" s="143"/>
      <c r="P12" s="169"/>
      <c r="Q12" s="169"/>
    </row>
    <row r="13" spans="1:17" ht="12.75">
      <c r="A13" s="183"/>
      <c r="B13" s="330"/>
      <c r="C13" s="330"/>
      <c r="D13" s="173"/>
      <c r="E13" s="330"/>
      <c r="F13" s="330"/>
      <c r="G13" s="330"/>
      <c r="H13" s="330"/>
      <c r="I13" s="173"/>
      <c r="J13" s="212"/>
      <c r="K13" s="143"/>
      <c r="P13" s="169"/>
      <c r="Q13" s="169"/>
    </row>
    <row r="14" spans="1:17" ht="12.75">
      <c r="A14" s="183" t="s">
        <v>217</v>
      </c>
      <c r="B14" s="330" t="s">
        <v>113</v>
      </c>
      <c r="C14" s="330" t="s">
        <v>113</v>
      </c>
      <c r="D14" s="327" t="s">
        <v>113</v>
      </c>
      <c r="E14" s="330" t="s">
        <v>113</v>
      </c>
      <c r="F14" s="330" t="s">
        <v>113</v>
      </c>
      <c r="G14" s="330" t="s">
        <v>113</v>
      </c>
      <c r="H14" s="330" t="s">
        <v>113</v>
      </c>
      <c r="I14" s="325" t="s">
        <v>113</v>
      </c>
      <c r="J14" s="212"/>
      <c r="K14" s="143"/>
      <c r="P14" s="169"/>
      <c r="Q14" s="169"/>
    </row>
    <row r="15" spans="1:17" ht="12.75">
      <c r="A15" s="183"/>
      <c r="B15" s="330"/>
      <c r="C15" s="330"/>
      <c r="D15" s="173"/>
      <c r="E15" s="330"/>
      <c r="F15" s="330"/>
      <c r="G15" s="330"/>
      <c r="H15" s="330"/>
      <c r="I15" s="173"/>
      <c r="J15" s="212"/>
      <c r="K15" s="143"/>
      <c r="P15" s="169"/>
      <c r="Q15" s="169"/>
    </row>
    <row r="16" spans="1:17" ht="12.75">
      <c r="A16" s="183" t="s">
        <v>218</v>
      </c>
      <c r="B16" s="330" t="s">
        <v>113</v>
      </c>
      <c r="C16" s="330" t="s">
        <v>113</v>
      </c>
      <c r="D16" s="327" t="s">
        <v>113</v>
      </c>
      <c r="E16" s="330" t="s">
        <v>113</v>
      </c>
      <c r="F16" s="330" t="s">
        <v>113</v>
      </c>
      <c r="G16" s="330" t="s">
        <v>113</v>
      </c>
      <c r="H16" s="330" t="s">
        <v>113</v>
      </c>
      <c r="I16" s="325" t="s">
        <v>113</v>
      </c>
      <c r="J16" s="212"/>
      <c r="K16" s="143"/>
      <c r="P16" s="169"/>
      <c r="Q16" s="169"/>
    </row>
    <row r="17" spans="1:17" ht="12.75">
      <c r="A17" s="183"/>
      <c r="B17" s="330"/>
      <c r="C17" s="330"/>
      <c r="D17" s="173"/>
      <c r="E17" s="330"/>
      <c r="F17" s="330"/>
      <c r="G17" s="330"/>
      <c r="H17" s="330"/>
      <c r="I17" s="173"/>
      <c r="J17" s="212"/>
      <c r="K17" s="143"/>
      <c r="P17" s="169"/>
      <c r="Q17" s="169"/>
    </row>
    <row r="18" spans="1:17" ht="12.75">
      <c r="A18" s="184" t="s">
        <v>219</v>
      </c>
      <c r="B18" s="327">
        <v>28560</v>
      </c>
      <c r="C18" s="327">
        <v>361591</v>
      </c>
      <c r="D18" s="205">
        <f>SUM(B18:C18)</f>
        <v>390151</v>
      </c>
      <c r="E18" s="327">
        <v>1015</v>
      </c>
      <c r="F18" s="327" t="s">
        <v>113</v>
      </c>
      <c r="G18" s="327">
        <v>27545</v>
      </c>
      <c r="H18" s="327">
        <v>361591</v>
      </c>
      <c r="I18" s="174">
        <f>SUM(G18:H18)</f>
        <v>389136</v>
      </c>
      <c r="J18" s="212"/>
      <c r="K18" s="143"/>
      <c r="P18" s="169"/>
      <c r="Q18" s="169"/>
    </row>
    <row r="19" spans="1:17" ht="12.75">
      <c r="A19" s="184" t="s">
        <v>220</v>
      </c>
      <c r="B19" s="327">
        <v>8975</v>
      </c>
      <c r="C19" s="327" t="s">
        <v>113</v>
      </c>
      <c r="D19" s="205">
        <f>SUM(B19:C19)</f>
        <v>8975</v>
      </c>
      <c r="E19" s="327" t="s">
        <v>113</v>
      </c>
      <c r="F19" s="327" t="s">
        <v>113</v>
      </c>
      <c r="G19" s="327">
        <v>8975</v>
      </c>
      <c r="H19" s="327" t="s">
        <v>113</v>
      </c>
      <c r="I19" s="174">
        <f>SUM(G19:H19)</f>
        <v>8975</v>
      </c>
      <c r="J19" s="212"/>
      <c r="K19" s="143"/>
      <c r="P19" s="169"/>
      <c r="Q19" s="169"/>
    </row>
    <row r="20" spans="1:17" ht="12.75">
      <c r="A20" s="182" t="s">
        <v>221</v>
      </c>
      <c r="B20" s="327">
        <v>4320</v>
      </c>
      <c r="C20" s="327">
        <v>1030</v>
      </c>
      <c r="D20" s="205">
        <f>SUM(B20:C20)</f>
        <v>5350</v>
      </c>
      <c r="E20" s="327" t="s">
        <v>113</v>
      </c>
      <c r="F20" s="327" t="s">
        <v>113</v>
      </c>
      <c r="G20" s="327">
        <v>4320</v>
      </c>
      <c r="H20" s="327">
        <v>1030</v>
      </c>
      <c r="I20" s="174">
        <f>SUM(G20:H20)</f>
        <v>5350</v>
      </c>
      <c r="J20" s="212"/>
      <c r="K20" s="143"/>
      <c r="P20" s="169"/>
      <c r="Q20" s="169"/>
    </row>
    <row r="21" spans="1:17" ht="12.75">
      <c r="A21" s="185" t="s">
        <v>455</v>
      </c>
      <c r="B21" s="330">
        <v>41855</v>
      </c>
      <c r="C21" s="330">
        <v>362621</v>
      </c>
      <c r="D21" s="176">
        <f>SUM(D18:D20)</f>
        <v>404476</v>
      </c>
      <c r="E21" s="330">
        <v>1015</v>
      </c>
      <c r="F21" s="330" t="s">
        <v>113</v>
      </c>
      <c r="G21" s="330">
        <v>40840</v>
      </c>
      <c r="H21" s="330">
        <v>362621</v>
      </c>
      <c r="I21" s="176">
        <f>SUM(I18:I20)</f>
        <v>403461</v>
      </c>
      <c r="J21" s="212"/>
      <c r="K21" s="143"/>
      <c r="P21" s="169"/>
      <c r="Q21" s="169"/>
    </row>
    <row r="22" spans="1:17" ht="12.75">
      <c r="A22" s="185"/>
      <c r="B22" s="330"/>
      <c r="C22" s="330"/>
      <c r="D22" s="173"/>
      <c r="E22" s="330"/>
      <c r="F22" s="330"/>
      <c r="G22" s="330"/>
      <c r="H22" s="330"/>
      <c r="I22" s="173"/>
      <c r="J22" s="212"/>
      <c r="K22" s="143"/>
      <c r="P22" s="169"/>
      <c r="Q22" s="169"/>
    </row>
    <row r="23" spans="1:17" ht="12.75">
      <c r="A23" s="183" t="s">
        <v>222</v>
      </c>
      <c r="B23" s="330">
        <v>35999</v>
      </c>
      <c r="C23" s="330">
        <v>616007</v>
      </c>
      <c r="D23" s="208">
        <f>SUM(B23:C23)</f>
        <v>652006</v>
      </c>
      <c r="E23" s="330">
        <v>1160</v>
      </c>
      <c r="F23" s="330">
        <v>2741</v>
      </c>
      <c r="G23" s="330">
        <v>32098</v>
      </c>
      <c r="H23" s="330">
        <v>616007</v>
      </c>
      <c r="I23" s="175">
        <f>SUM(G23:H23)</f>
        <v>648105</v>
      </c>
      <c r="J23" s="212"/>
      <c r="K23" s="143"/>
      <c r="P23" s="169"/>
      <c r="Q23" s="169"/>
    </row>
    <row r="24" spans="1:17" ht="12.75">
      <c r="A24" s="183"/>
      <c r="B24" s="330"/>
      <c r="C24" s="330"/>
      <c r="D24" s="173"/>
      <c r="E24" s="330"/>
      <c r="F24" s="330"/>
      <c r="G24" s="330"/>
      <c r="H24" s="330"/>
      <c r="I24" s="173"/>
      <c r="J24" s="212"/>
      <c r="K24" s="143"/>
      <c r="P24" s="169"/>
      <c r="Q24" s="169"/>
    </row>
    <row r="25" spans="1:17" ht="12.75">
      <c r="A25" s="183" t="s">
        <v>223</v>
      </c>
      <c r="B25" s="330">
        <v>87842</v>
      </c>
      <c r="C25" s="330">
        <v>1265637</v>
      </c>
      <c r="D25" s="208">
        <f>SUM(B25:C25)</f>
        <v>1353479</v>
      </c>
      <c r="E25" s="330">
        <v>1333</v>
      </c>
      <c r="F25" s="330" t="s">
        <v>113</v>
      </c>
      <c r="G25" s="330">
        <v>86509</v>
      </c>
      <c r="H25" s="330">
        <v>1265637</v>
      </c>
      <c r="I25" s="175">
        <f>SUM(G25:H25)</f>
        <v>1352146</v>
      </c>
      <c r="J25" s="212"/>
      <c r="K25" s="143"/>
      <c r="P25" s="169"/>
      <c r="Q25" s="169"/>
    </row>
    <row r="26" spans="1:17" ht="12.75">
      <c r="A26" s="183"/>
      <c r="B26" s="330"/>
      <c r="C26" s="330"/>
      <c r="D26" s="173"/>
      <c r="E26" s="330"/>
      <c r="F26" s="330"/>
      <c r="G26" s="330"/>
      <c r="H26" s="330"/>
      <c r="I26" s="173"/>
      <c r="J26" s="212"/>
      <c r="K26" s="143"/>
      <c r="P26" s="169"/>
      <c r="Q26" s="169"/>
    </row>
    <row r="27" spans="1:17" ht="12.75">
      <c r="A27" s="182" t="s">
        <v>224</v>
      </c>
      <c r="B27" s="327">
        <v>15007</v>
      </c>
      <c r="C27" s="327">
        <v>88457</v>
      </c>
      <c r="D27" s="205">
        <f>SUM(B27:C27)</f>
        <v>103464</v>
      </c>
      <c r="E27" s="327" t="s">
        <v>113</v>
      </c>
      <c r="F27" s="327" t="s">
        <v>113</v>
      </c>
      <c r="G27" s="327">
        <v>15007</v>
      </c>
      <c r="H27" s="327">
        <v>88457</v>
      </c>
      <c r="I27" s="174">
        <f>SUM(G27:H27)</f>
        <v>103464</v>
      </c>
      <c r="J27" s="212"/>
      <c r="K27" s="143"/>
      <c r="P27" s="169"/>
      <c r="Q27" s="169"/>
    </row>
    <row r="28" spans="1:17" ht="12.75">
      <c r="A28" s="182" t="s">
        <v>225</v>
      </c>
      <c r="B28" s="327" t="s">
        <v>113</v>
      </c>
      <c r="C28" s="327" t="s">
        <v>113</v>
      </c>
      <c r="D28" s="327" t="s">
        <v>113</v>
      </c>
      <c r="E28" s="327" t="s">
        <v>113</v>
      </c>
      <c r="F28" s="327" t="s">
        <v>113</v>
      </c>
      <c r="G28" s="327" t="s">
        <v>113</v>
      </c>
      <c r="H28" s="327" t="s">
        <v>113</v>
      </c>
      <c r="I28" s="325" t="s">
        <v>113</v>
      </c>
      <c r="J28" s="212"/>
      <c r="K28" s="143"/>
      <c r="P28" s="169"/>
      <c r="Q28" s="169"/>
    </row>
    <row r="29" spans="1:17" ht="12.75">
      <c r="A29" s="182" t="s">
        <v>226</v>
      </c>
      <c r="B29" s="327">
        <v>47134</v>
      </c>
      <c r="C29" s="327">
        <v>479817</v>
      </c>
      <c r="D29" s="205">
        <f>SUM(B29:C29)</f>
        <v>526951</v>
      </c>
      <c r="E29" s="327">
        <v>4713</v>
      </c>
      <c r="F29" s="327">
        <v>893</v>
      </c>
      <c r="G29" s="327">
        <v>41949</v>
      </c>
      <c r="H29" s="327">
        <v>479396</v>
      </c>
      <c r="I29" s="174">
        <f>SUM(G29:H29)</f>
        <v>521345</v>
      </c>
      <c r="J29" s="212"/>
      <c r="K29" s="143"/>
      <c r="P29" s="169"/>
      <c r="Q29" s="169"/>
    </row>
    <row r="30" spans="1:17" ht="12.75">
      <c r="A30" s="185" t="s">
        <v>456</v>
      </c>
      <c r="B30" s="330">
        <v>62141</v>
      </c>
      <c r="C30" s="330">
        <v>568274</v>
      </c>
      <c r="D30" s="176">
        <f>SUM(D27:D29)</f>
        <v>630415</v>
      </c>
      <c r="E30" s="330">
        <v>4713</v>
      </c>
      <c r="F30" s="330">
        <v>893</v>
      </c>
      <c r="G30" s="330">
        <v>56956</v>
      </c>
      <c r="H30" s="330">
        <v>567853</v>
      </c>
      <c r="I30" s="176">
        <f>SUM(I27:I29)</f>
        <v>624809</v>
      </c>
      <c r="J30" s="212"/>
      <c r="K30" s="143"/>
      <c r="P30" s="169"/>
      <c r="Q30" s="169"/>
    </row>
    <row r="31" spans="1:17" ht="12.75">
      <c r="A31" s="185"/>
      <c r="B31" s="330"/>
      <c r="C31" s="330"/>
      <c r="D31" s="173"/>
      <c r="E31" s="330"/>
      <c r="F31" s="330"/>
      <c r="G31" s="330"/>
      <c r="H31" s="330"/>
      <c r="I31" s="173"/>
      <c r="J31" s="212"/>
      <c r="K31" s="143"/>
      <c r="P31" s="169"/>
      <c r="Q31" s="169"/>
    </row>
    <row r="32" spans="1:17" ht="12.75">
      <c r="A32" s="182" t="s">
        <v>227</v>
      </c>
      <c r="B32" s="327">
        <v>939537</v>
      </c>
      <c r="C32" s="327">
        <v>218398</v>
      </c>
      <c r="D32" s="205">
        <f>SUM(B32:C32)</f>
        <v>1157935</v>
      </c>
      <c r="E32" s="327">
        <v>667071</v>
      </c>
      <c r="F32" s="327">
        <v>940</v>
      </c>
      <c r="G32" s="327">
        <v>271526</v>
      </c>
      <c r="H32" s="327">
        <v>218398</v>
      </c>
      <c r="I32" s="174">
        <f>SUM(G32:H32)</f>
        <v>489924</v>
      </c>
      <c r="J32" s="212"/>
      <c r="K32" s="143"/>
      <c r="P32" s="169"/>
      <c r="Q32" s="169"/>
    </row>
    <row r="33" spans="1:17" ht="12.75">
      <c r="A33" s="182" t="s">
        <v>228</v>
      </c>
      <c r="B33" s="327">
        <v>9653</v>
      </c>
      <c r="C33" s="327">
        <v>53018</v>
      </c>
      <c r="D33" s="205">
        <f>SUM(B33:C33)</f>
        <v>62671</v>
      </c>
      <c r="E33" s="327">
        <v>3148</v>
      </c>
      <c r="F33" s="327">
        <v>195</v>
      </c>
      <c r="G33" s="327">
        <v>7228</v>
      </c>
      <c r="H33" s="327">
        <v>52100</v>
      </c>
      <c r="I33" s="174">
        <f>SUM(G33:H33)</f>
        <v>59328</v>
      </c>
      <c r="J33" s="212"/>
      <c r="K33" s="143"/>
      <c r="P33" s="169"/>
      <c r="Q33" s="169"/>
    </row>
    <row r="34" spans="1:17" ht="12.75">
      <c r="A34" s="182" t="s">
        <v>229</v>
      </c>
      <c r="B34" s="327">
        <v>200583</v>
      </c>
      <c r="C34" s="327">
        <v>92822</v>
      </c>
      <c r="D34" s="205">
        <f>SUM(B34:C34)</f>
        <v>293405</v>
      </c>
      <c r="E34" s="327">
        <v>7205</v>
      </c>
      <c r="F34" s="327" t="s">
        <v>113</v>
      </c>
      <c r="G34" s="327">
        <v>193378</v>
      </c>
      <c r="H34" s="327">
        <v>92822</v>
      </c>
      <c r="I34" s="174">
        <f>SUM(G34:H34)</f>
        <v>286200</v>
      </c>
      <c r="J34" s="212"/>
      <c r="K34" s="143"/>
      <c r="P34" s="169"/>
      <c r="Q34" s="169"/>
    </row>
    <row r="35" spans="1:17" ht="12.75">
      <c r="A35" s="182" t="s">
        <v>230</v>
      </c>
      <c r="B35" s="327">
        <v>725000</v>
      </c>
      <c r="C35" s="327">
        <v>568280</v>
      </c>
      <c r="D35" s="205">
        <f>SUM(B35:C35)</f>
        <v>1293280</v>
      </c>
      <c r="E35" s="327">
        <v>273700</v>
      </c>
      <c r="F35" s="327" t="s">
        <v>113</v>
      </c>
      <c r="G35" s="327">
        <v>451300</v>
      </c>
      <c r="H35" s="327">
        <v>568280</v>
      </c>
      <c r="I35" s="174">
        <f>SUM(G35:H35)</f>
        <v>1019580</v>
      </c>
      <c r="J35" s="212"/>
      <c r="K35" s="143"/>
      <c r="P35" s="169"/>
      <c r="Q35" s="169"/>
    </row>
    <row r="36" spans="1:17" ht="12.75">
      <c r="A36" s="183" t="s">
        <v>231</v>
      </c>
      <c r="B36" s="330">
        <v>1874773</v>
      </c>
      <c r="C36" s="330">
        <v>932518</v>
      </c>
      <c r="D36" s="176">
        <f>SUM(D32:D35)</f>
        <v>2807291</v>
      </c>
      <c r="E36" s="330">
        <v>951124</v>
      </c>
      <c r="F36" s="330">
        <v>1135</v>
      </c>
      <c r="G36" s="330">
        <v>923432</v>
      </c>
      <c r="H36" s="330">
        <v>931600</v>
      </c>
      <c r="I36" s="176">
        <f>SUM(I32:I35)</f>
        <v>1855032</v>
      </c>
      <c r="J36" s="212"/>
      <c r="K36" s="143"/>
      <c r="P36" s="169"/>
      <c r="Q36" s="169"/>
    </row>
    <row r="37" spans="1:17" ht="12.75">
      <c r="A37" s="183"/>
      <c r="B37" s="330"/>
      <c r="C37" s="330"/>
      <c r="D37" s="173"/>
      <c r="E37" s="330"/>
      <c r="F37" s="330"/>
      <c r="G37" s="330"/>
      <c r="H37" s="330"/>
      <c r="I37" s="173"/>
      <c r="J37" s="212"/>
      <c r="K37" s="143"/>
      <c r="P37" s="169"/>
      <c r="Q37" s="169"/>
    </row>
    <row r="38" spans="1:17" ht="12.75">
      <c r="A38" s="183" t="s">
        <v>232</v>
      </c>
      <c r="B38" s="330">
        <v>4797</v>
      </c>
      <c r="C38" s="330">
        <v>17780</v>
      </c>
      <c r="D38" s="208">
        <f>SUM(B38:C38)</f>
        <v>22577</v>
      </c>
      <c r="E38" s="330" t="s">
        <v>113</v>
      </c>
      <c r="F38" s="330" t="s">
        <v>113</v>
      </c>
      <c r="G38" s="330">
        <v>4797</v>
      </c>
      <c r="H38" s="330">
        <v>17780</v>
      </c>
      <c r="I38" s="175">
        <f>SUM(G38:H38)</f>
        <v>22577</v>
      </c>
      <c r="J38" s="212"/>
      <c r="K38" s="143"/>
      <c r="P38" s="169"/>
      <c r="Q38" s="169"/>
    </row>
    <row r="39" spans="1:17" ht="12.75">
      <c r="A39" s="183"/>
      <c r="B39" s="330"/>
      <c r="C39" s="330"/>
      <c r="D39" s="173"/>
      <c r="E39" s="330"/>
      <c r="F39" s="330"/>
      <c r="G39" s="330"/>
      <c r="H39" s="330"/>
      <c r="I39" s="173"/>
      <c r="J39" s="212"/>
      <c r="K39" s="143"/>
      <c r="P39" s="169"/>
      <c r="Q39" s="169"/>
    </row>
    <row r="40" spans="1:17" ht="12.75">
      <c r="A40" s="184" t="s">
        <v>233</v>
      </c>
      <c r="B40" s="327">
        <v>2510</v>
      </c>
      <c r="C40" s="327">
        <v>39324</v>
      </c>
      <c r="D40" s="205">
        <f>SUM(B40:C40)</f>
        <v>41834</v>
      </c>
      <c r="E40" s="327" t="s">
        <v>113</v>
      </c>
      <c r="F40" s="327" t="s">
        <v>113</v>
      </c>
      <c r="G40" s="327">
        <v>2510</v>
      </c>
      <c r="H40" s="327">
        <v>39324</v>
      </c>
      <c r="I40" s="174">
        <f aca="true" t="shared" si="0" ref="I40:I48">SUM(G40:H40)</f>
        <v>41834</v>
      </c>
      <c r="J40" s="212"/>
      <c r="K40" s="143"/>
      <c r="P40" s="169"/>
      <c r="Q40" s="169"/>
    </row>
    <row r="41" spans="1:17" ht="12.75">
      <c r="A41" s="184" t="s">
        <v>234</v>
      </c>
      <c r="B41" s="327" t="s">
        <v>113</v>
      </c>
      <c r="C41" s="327">
        <v>215063</v>
      </c>
      <c r="D41" s="205">
        <f>SUM(B41:C41)</f>
        <v>215063</v>
      </c>
      <c r="E41" s="327" t="s">
        <v>113</v>
      </c>
      <c r="F41" s="327" t="s">
        <v>113</v>
      </c>
      <c r="G41" s="327" t="s">
        <v>113</v>
      </c>
      <c r="H41" s="327">
        <v>215063</v>
      </c>
      <c r="I41" s="174">
        <f t="shared" si="0"/>
        <v>215063</v>
      </c>
      <c r="J41" s="212"/>
      <c r="K41" s="143"/>
      <c r="P41" s="169"/>
      <c r="Q41" s="169"/>
    </row>
    <row r="42" spans="1:17" ht="12.75">
      <c r="A42" s="184" t="s">
        <v>235</v>
      </c>
      <c r="B42" s="327">
        <v>9621</v>
      </c>
      <c r="C42" s="327">
        <v>54545</v>
      </c>
      <c r="D42" s="205">
        <f aca="true" t="shared" si="1" ref="D42:D48">SUM(B42:C42)</f>
        <v>64166</v>
      </c>
      <c r="E42" s="327" t="s">
        <v>113</v>
      </c>
      <c r="F42" s="327" t="s">
        <v>113</v>
      </c>
      <c r="G42" s="327">
        <v>9621</v>
      </c>
      <c r="H42" s="327">
        <v>54545</v>
      </c>
      <c r="I42" s="174">
        <f t="shared" si="0"/>
        <v>64166</v>
      </c>
      <c r="J42" s="212"/>
      <c r="K42" s="143"/>
      <c r="P42" s="169"/>
      <c r="Q42" s="169"/>
    </row>
    <row r="43" spans="1:17" ht="12.75">
      <c r="A43" s="182" t="s">
        <v>236</v>
      </c>
      <c r="B43" s="327" t="s">
        <v>113</v>
      </c>
      <c r="C43" s="327">
        <v>2464</v>
      </c>
      <c r="D43" s="205">
        <f t="shared" si="1"/>
        <v>2464</v>
      </c>
      <c r="E43" s="327" t="s">
        <v>113</v>
      </c>
      <c r="F43" s="327" t="s">
        <v>113</v>
      </c>
      <c r="G43" s="327" t="s">
        <v>113</v>
      </c>
      <c r="H43" s="327">
        <v>2464</v>
      </c>
      <c r="I43" s="174">
        <f t="shared" si="0"/>
        <v>2464</v>
      </c>
      <c r="J43" s="212"/>
      <c r="K43" s="143"/>
      <c r="P43" s="169"/>
      <c r="Q43" s="169"/>
    </row>
    <row r="44" spans="1:17" ht="12.75">
      <c r="A44" s="182" t="s">
        <v>237</v>
      </c>
      <c r="B44" s="327" t="s">
        <v>113</v>
      </c>
      <c r="C44" s="327" t="s">
        <v>113</v>
      </c>
      <c r="D44" s="201" t="s">
        <v>166</v>
      </c>
      <c r="E44" s="327" t="s">
        <v>113</v>
      </c>
      <c r="F44" s="327" t="s">
        <v>113</v>
      </c>
      <c r="G44" s="327" t="s">
        <v>113</v>
      </c>
      <c r="H44" s="327" t="s">
        <v>113</v>
      </c>
      <c r="I44" s="325" t="s">
        <v>113</v>
      </c>
      <c r="J44" s="212"/>
      <c r="K44" s="143"/>
      <c r="P44" s="169"/>
      <c r="Q44" s="169"/>
    </row>
    <row r="45" spans="1:17" ht="12.75">
      <c r="A45" s="182" t="s">
        <v>238</v>
      </c>
      <c r="B45" s="327">
        <v>14585</v>
      </c>
      <c r="C45" s="327">
        <v>3060</v>
      </c>
      <c r="D45" s="205">
        <f t="shared" si="1"/>
        <v>17645</v>
      </c>
      <c r="E45" s="327" t="s">
        <v>113</v>
      </c>
      <c r="F45" s="327" t="s">
        <v>113</v>
      </c>
      <c r="G45" s="327">
        <v>14585</v>
      </c>
      <c r="H45" s="327">
        <v>3060</v>
      </c>
      <c r="I45" s="174">
        <f t="shared" si="0"/>
        <v>17645</v>
      </c>
      <c r="J45" s="212"/>
      <c r="K45" s="143"/>
      <c r="P45" s="169"/>
      <c r="Q45" s="169"/>
    </row>
    <row r="46" spans="1:17" ht="12.75">
      <c r="A46" s="182" t="s">
        <v>239</v>
      </c>
      <c r="B46" s="327" t="s">
        <v>113</v>
      </c>
      <c r="C46" s="327">
        <v>18928</v>
      </c>
      <c r="D46" s="205">
        <f t="shared" si="1"/>
        <v>18928</v>
      </c>
      <c r="E46" s="327" t="s">
        <v>113</v>
      </c>
      <c r="F46" s="327" t="s">
        <v>113</v>
      </c>
      <c r="G46" s="327" t="s">
        <v>113</v>
      </c>
      <c r="H46" s="327">
        <v>18928</v>
      </c>
      <c r="I46" s="174">
        <f t="shared" si="0"/>
        <v>18928</v>
      </c>
      <c r="J46" s="212"/>
      <c r="K46" s="143"/>
      <c r="P46" s="169"/>
      <c r="Q46" s="169"/>
    </row>
    <row r="47" spans="1:17" ht="12.75">
      <c r="A47" s="182" t="s">
        <v>240</v>
      </c>
      <c r="B47" s="327">
        <v>180758</v>
      </c>
      <c r="C47" s="327">
        <v>158942</v>
      </c>
      <c r="D47" s="205">
        <f t="shared" si="1"/>
        <v>339700</v>
      </c>
      <c r="E47" s="327">
        <v>1100</v>
      </c>
      <c r="F47" s="327" t="s">
        <v>113</v>
      </c>
      <c r="G47" s="327">
        <v>179658</v>
      </c>
      <c r="H47" s="327">
        <v>158942</v>
      </c>
      <c r="I47" s="174">
        <f t="shared" si="0"/>
        <v>338600</v>
      </c>
      <c r="J47" s="212"/>
      <c r="K47" s="143"/>
      <c r="P47" s="169"/>
      <c r="Q47" s="169"/>
    </row>
    <row r="48" spans="1:17" ht="12.75">
      <c r="A48" s="182" t="s">
        <v>241</v>
      </c>
      <c r="B48" s="327">
        <v>4229</v>
      </c>
      <c r="C48" s="327">
        <v>71967</v>
      </c>
      <c r="D48" s="205">
        <f t="shared" si="1"/>
        <v>76196</v>
      </c>
      <c r="E48" s="327" t="s">
        <v>113</v>
      </c>
      <c r="F48" s="327" t="s">
        <v>113</v>
      </c>
      <c r="G48" s="327">
        <v>4229</v>
      </c>
      <c r="H48" s="327">
        <v>71967</v>
      </c>
      <c r="I48" s="174">
        <f t="shared" si="0"/>
        <v>76196</v>
      </c>
      <c r="J48" s="212"/>
      <c r="K48" s="143"/>
      <c r="P48" s="169"/>
      <c r="Q48" s="169"/>
    </row>
    <row r="49" spans="1:17" ht="12.75">
      <c r="A49" s="185" t="s">
        <v>457</v>
      </c>
      <c r="B49" s="330">
        <v>211703</v>
      </c>
      <c r="C49" s="330">
        <v>564293</v>
      </c>
      <c r="D49" s="176">
        <f>SUM(D40:D48)</f>
        <v>775996</v>
      </c>
      <c r="E49" s="330">
        <v>1100</v>
      </c>
      <c r="F49" s="330" t="s">
        <v>113</v>
      </c>
      <c r="G49" s="330">
        <v>210603</v>
      </c>
      <c r="H49" s="330">
        <v>564293</v>
      </c>
      <c r="I49" s="176">
        <f>SUM(I40:I48)</f>
        <v>774896</v>
      </c>
      <c r="J49" s="212"/>
      <c r="K49" s="143"/>
      <c r="P49" s="169"/>
      <c r="Q49" s="169"/>
    </row>
    <row r="50" spans="1:17" ht="12.75">
      <c r="A50" s="185"/>
      <c r="B50" s="330"/>
      <c r="C50" s="330"/>
      <c r="D50" s="173"/>
      <c r="E50" s="330"/>
      <c r="F50" s="330"/>
      <c r="G50" s="330"/>
      <c r="H50" s="330"/>
      <c r="I50" s="173"/>
      <c r="J50" s="212"/>
      <c r="K50" s="143"/>
      <c r="P50" s="169"/>
      <c r="Q50" s="169"/>
    </row>
    <row r="51" spans="1:17" ht="12.75">
      <c r="A51" s="183" t="s">
        <v>242</v>
      </c>
      <c r="B51" s="330">
        <v>17577</v>
      </c>
      <c r="C51" s="330">
        <v>99601</v>
      </c>
      <c r="D51" s="208">
        <f>SUM(B51:C51)</f>
        <v>117178</v>
      </c>
      <c r="E51" s="330" t="s">
        <v>113</v>
      </c>
      <c r="F51" s="330" t="s">
        <v>113</v>
      </c>
      <c r="G51" s="330">
        <v>17577</v>
      </c>
      <c r="H51" s="330">
        <v>99601</v>
      </c>
      <c r="I51" s="175">
        <f>SUM(G51:H51)</f>
        <v>117178</v>
      </c>
      <c r="J51" s="212"/>
      <c r="K51" s="143"/>
      <c r="P51" s="169"/>
      <c r="Q51" s="169"/>
    </row>
    <row r="52" spans="1:17" ht="12.75">
      <c r="A52" s="183"/>
      <c r="B52" s="330"/>
      <c r="C52" s="330"/>
      <c r="D52" s="173"/>
      <c r="E52" s="330"/>
      <c r="F52" s="330"/>
      <c r="G52" s="330"/>
      <c r="H52" s="330"/>
      <c r="I52" s="173"/>
      <c r="J52" s="212"/>
      <c r="K52" s="143"/>
      <c r="P52" s="169"/>
      <c r="Q52" s="169"/>
    </row>
    <row r="53" spans="1:17" ht="12.75">
      <c r="A53" s="182" t="s">
        <v>243</v>
      </c>
      <c r="B53" s="327">
        <v>28695</v>
      </c>
      <c r="C53" s="327">
        <v>243943</v>
      </c>
      <c r="D53" s="205">
        <f>SUM(B53:C53)</f>
        <v>272638</v>
      </c>
      <c r="E53" s="327" t="s">
        <v>113</v>
      </c>
      <c r="F53" s="327" t="s">
        <v>113</v>
      </c>
      <c r="G53" s="327">
        <v>28695</v>
      </c>
      <c r="H53" s="327">
        <v>243943</v>
      </c>
      <c r="I53" s="174">
        <f>SUM(G53:H53)</f>
        <v>272638</v>
      </c>
      <c r="J53" s="212"/>
      <c r="K53" s="143"/>
      <c r="P53" s="169"/>
      <c r="Q53" s="169"/>
    </row>
    <row r="54" spans="1:17" ht="12.75">
      <c r="A54" s="184" t="s">
        <v>244</v>
      </c>
      <c r="B54" s="327">
        <v>198065</v>
      </c>
      <c r="C54" s="327">
        <v>737650</v>
      </c>
      <c r="D54" s="205">
        <f>SUM(B54:C54)</f>
        <v>935715</v>
      </c>
      <c r="E54" s="327">
        <v>120</v>
      </c>
      <c r="F54" s="327" t="s">
        <v>113</v>
      </c>
      <c r="G54" s="327">
        <v>197945</v>
      </c>
      <c r="H54" s="327">
        <v>737650</v>
      </c>
      <c r="I54" s="174">
        <f>SUM(G54:H54)</f>
        <v>935595</v>
      </c>
      <c r="J54" s="212"/>
      <c r="K54" s="143"/>
      <c r="P54" s="169"/>
      <c r="Q54" s="169"/>
    </row>
    <row r="55" spans="1:17" ht="12.75">
      <c r="A55" s="182" t="s">
        <v>245</v>
      </c>
      <c r="B55" s="327">
        <v>18638.32</v>
      </c>
      <c r="C55" s="327">
        <v>124603.58</v>
      </c>
      <c r="D55" s="205">
        <f>SUM(B55:C55)</f>
        <v>143241.9</v>
      </c>
      <c r="E55" s="327" t="s">
        <v>113</v>
      </c>
      <c r="F55" s="327" t="s">
        <v>113</v>
      </c>
      <c r="G55" s="327">
        <v>18638.32</v>
      </c>
      <c r="H55" s="327">
        <v>124603.58</v>
      </c>
      <c r="I55" s="174">
        <f>SUM(G55:H55)</f>
        <v>143241.9</v>
      </c>
      <c r="J55" s="212"/>
      <c r="K55" s="143"/>
      <c r="P55" s="169"/>
      <c r="Q55" s="169"/>
    </row>
    <row r="56" spans="1:17" ht="12.75">
      <c r="A56" s="182" t="s">
        <v>246</v>
      </c>
      <c r="B56" s="327">
        <v>380</v>
      </c>
      <c r="C56" s="327">
        <v>2144</v>
      </c>
      <c r="D56" s="205">
        <f>SUM(B56:C56)</f>
        <v>2524</v>
      </c>
      <c r="E56" s="327" t="s">
        <v>113</v>
      </c>
      <c r="F56" s="327" t="s">
        <v>113</v>
      </c>
      <c r="G56" s="327">
        <v>380</v>
      </c>
      <c r="H56" s="327">
        <v>2144</v>
      </c>
      <c r="I56" s="174">
        <f>SUM(G56:H56)</f>
        <v>2524</v>
      </c>
      <c r="J56" s="212"/>
      <c r="K56" s="143"/>
      <c r="P56" s="169"/>
      <c r="Q56" s="169"/>
    </row>
    <row r="57" spans="1:17" ht="12.75">
      <c r="A57" s="182" t="s">
        <v>247</v>
      </c>
      <c r="B57" s="327">
        <v>50278</v>
      </c>
      <c r="C57" s="327">
        <v>113066</v>
      </c>
      <c r="D57" s="205">
        <f>SUM(B57:C57)</f>
        <v>163344</v>
      </c>
      <c r="E57" s="327" t="s">
        <v>113</v>
      </c>
      <c r="F57" s="327" t="s">
        <v>113</v>
      </c>
      <c r="G57" s="327">
        <v>50278</v>
      </c>
      <c r="H57" s="327">
        <v>113066</v>
      </c>
      <c r="I57" s="174">
        <f>SUM(G57:H57)</f>
        <v>163344</v>
      </c>
      <c r="J57" s="212"/>
      <c r="K57" s="143"/>
      <c r="P57" s="169"/>
      <c r="Q57" s="169"/>
    </row>
    <row r="58" spans="1:17" ht="12.75">
      <c r="A58" s="185" t="s">
        <v>248</v>
      </c>
      <c r="B58" s="330">
        <v>296056.32</v>
      </c>
      <c r="C58" s="330">
        <v>1221406.58</v>
      </c>
      <c r="D58" s="176">
        <f>SUM(D53:D57)</f>
        <v>1517462.9</v>
      </c>
      <c r="E58" s="330">
        <v>120</v>
      </c>
      <c r="F58" s="330" t="s">
        <v>113</v>
      </c>
      <c r="G58" s="330">
        <v>295936.32</v>
      </c>
      <c r="H58" s="330">
        <v>1221406.58</v>
      </c>
      <c r="I58" s="176">
        <f>SUM(I53:I57)</f>
        <v>1517342.9</v>
      </c>
      <c r="J58" s="212"/>
      <c r="K58" s="143"/>
      <c r="P58" s="169"/>
      <c r="Q58" s="169"/>
    </row>
    <row r="59" spans="1:17" ht="12.75">
      <c r="A59" s="185"/>
      <c r="B59" s="330"/>
      <c r="C59" s="330"/>
      <c r="D59" s="173"/>
      <c r="E59" s="330"/>
      <c r="F59" s="330"/>
      <c r="G59" s="330"/>
      <c r="H59" s="330"/>
      <c r="I59" s="173"/>
      <c r="J59" s="212"/>
      <c r="K59" s="143"/>
      <c r="P59" s="169"/>
      <c r="Q59" s="169"/>
    </row>
    <row r="60" spans="1:17" ht="12.75">
      <c r="A60" s="182" t="s">
        <v>249</v>
      </c>
      <c r="B60" s="327">
        <v>15131</v>
      </c>
      <c r="C60" s="327">
        <v>141412</v>
      </c>
      <c r="D60" s="205">
        <f>SUM(B60:C60)</f>
        <v>156543</v>
      </c>
      <c r="E60" s="327" t="s">
        <v>113</v>
      </c>
      <c r="F60" s="327">
        <v>3834</v>
      </c>
      <c r="G60" s="327">
        <v>11297</v>
      </c>
      <c r="H60" s="327">
        <v>141412</v>
      </c>
      <c r="I60" s="174">
        <f>SUM(G60:H60)</f>
        <v>152709</v>
      </c>
      <c r="J60" s="212"/>
      <c r="K60" s="143"/>
      <c r="P60" s="169"/>
      <c r="Q60" s="169"/>
    </row>
    <row r="61" spans="1:17" ht="12.75">
      <c r="A61" s="184" t="s">
        <v>250</v>
      </c>
      <c r="B61" s="327" t="s">
        <v>113</v>
      </c>
      <c r="C61" s="327" t="s">
        <v>113</v>
      </c>
      <c r="D61" s="327" t="s">
        <v>113</v>
      </c>
      <c r="E61" s="327" t="s">
        <v>113</v>
      </c>
      <c r="F61" s="327" t="s">
        <v>113</v>
      </c>
      <c r="G61" s="327" t="s">
        <v>113</v>
      </c>
      <c r="H61" s="327" t="s">
        <v>113</v>
      </c>
      <c r="I61" s="325" t="s">
        <v>113</v>
      </c>
      <c r="J61" s="212"/>
      <c r="K61" s="143"/>
      <c r="P61" s="169"/>
      <c r="Q61" s="169"/>
    </row>
    <row r="62" spans="1:17" ht="12.75">
      <c r="A62" s="182" t="s">
        <v>251</v>
      </c>
      <c r="B62" s="327">
        <v>348444</v>
      </c>
      <c r="C62" s="327">
        <v>781130</v>
      </c>
      <c r="D62" s="205">
        <f>SUM(B62:C62)</f>
        <v>1129574</v>
      </c>
      <c r="E62" s="327">
        <v>6000</v>
      </c>
      <c r="F62" s="327">
        <v>91651</v>
      </c>
      <c r="G62" s="327">
        <v>251393</v>
      </c>
      <c r="H62" s="327">
        <v>780530</v>
      </c>
      <c r="I62" s="174">
        <f>SUM(G62:H62)</f>
        <v>1031923</v>
      </c>
      <c r="J62" s="212"/>
      <c r="K62" s="143"/>
      <c r="P62" s="169"/>
      <c r="Q62" s="169"/>
    </row>
    <row r="63" spans="1:17" ht="12.75">
      <c r="A63" s="183" t="s">
        <v>252</v>
      </c>
      <c r="B63" s="330">
        <v>363575</v>
      </c>
      <c r="C63" s="330">
        <v>922542</v>
      </c>
      <c r="D63" s="176">
        <f>SUM(D60:D62)</f>
        <v>1286117</v>
      </c>
      <c r="E63" s="330">
        <v>6000</v>
      </c>
      <c r="F63" s="330">
        <v>95485</v>
      </c>
      <c r="G63" s="330">
        <v>262690</v>
      </c>
      <c r="H63" s="330">
        <v>921942</v>
      </c>
      <c r="I63" s="176">
        <f>SUM(I60:I62)</f>
        <v>1184632</v>
      </c>
      <c r="J63" s="212"/>
      <c r="K63" s="143"/>
      <c r="P63" s="169"/>
      <c r="Q63" s="169"/>
    </row>
    <row r="64" spans="1:17" ht="12.75">
      <c r="A64" s="183"/>
      <c r="B64" s="330"/>
      <c r="C64" s="330"/>
      <c r="D64" s="173"/>
      <c r="E64" s="330"/>
      <c r="F64" s="330"/>
      <c r="G64" s="330"/>
      <c r="H64" s="330"/>
      <c r="I64" s="173"/>
      <c r="J64" s="212"/>
      <c r="K64" s="143"/>
      <c r="P64" s="169"/>
      <c r="Q64" s="169"/>
    </row>
    <row r="65" spans="1:17" ht="12.75">
      <c r="A65" s="183" t="s">
        <v>253</v>
      </c>
      <c r="B65" s="330">
        <v>9446</v>
      </c>
      <c r="C65" s="330">
        <v>280939</v>
      </c>
      <c r="D65" s="208">
        <f>SUM(B65:C65)</f>
        <v>290385</v>
      </c>
      <c r="E65" s="330" t="s">
        <v>113</v>
      </c>
      <c r="F65" s="330" t="s">
        <v>113</v>
      </c>
      <c r="G65" s="330">
        <v>9446</v>
      </c>
      <c r="H65" s="330">
        <v>280939</v>
      </c>
      <c r="I65" s="175">
        <f>SUM(G65:H65)</f>
        <v>290385</v>
      </c>
      <c r="J65" s="212"/>
      <c r="K65" s="143"/>
      <c r="P65" s="169"/>
      <c r="Q65" s="169"/>
    </row>
    <row r="66" spans="1:17" ht="12.75">
      <c r="A66" s="183"/>
      <c r="B66" s="330"/>
      <c r="C66" s="330"/>
      <c r="D66" s="173"/>
      <c r="E66" s="330"/>
      <c r="F66" s="330"/>
      <c r="G66" s="330"/>
      <c r="H66" s="330"/>
      <c r="I66" s="173"/>
      <c r="J66" s="212"/>
      <c r="K66" s="143"/>
      <c r="P66" s="169"/>
      <c r="Q66" s="169"/>
    </row>
    <row r="67" spans="1:19" ht="12.75">
      <c r="A67" s="182" t="s">
        <v>254</v>
      </c>
      <c r="B67" s="342">
        <v>615410</v>
      </c>
      <c r="C67" s="342">
        <v>68379</v>
      </c>
      <c r="D67" s="344">
        <v>683789</v>
      </c>
      <c r="E67" s="327" t="s">
        <v>113</v>
      </c>
      <c r="F67" s="327" t="s">
        <v>113</v>
      </c>
      <c r="G67" s="342">
        <v>615410</v>
      </c>
      <c r="H67" s="342">
        <v>68379</v>
      </c>
      <c r="I67" s="345">
        <v>683789</v>
      </c>
      <c r="J67" s="212"/>
      <c r="K67" s="143"/>
      <c r="M67" s="169"/>
      <c r="N67" s="169"/>
      <c r="O67" s="169"/>
      <c r="P67" s="169"/>
      <c r="Q67" s="169"/>
      <c r="S67" s="169"/>
    </row>
    <row r="68" spans="1:19" ht="12.75">
      <c r="A68" s="184" t="s">
        <v>255</v>
      </c>
      <c r="B68" s="327" t="s">
        <v>113</v>
      </c>
      <c r="C68" s="327" t="s">
        <v>113</v>
      </c>
      <c r="D68" s="327" t="s">
        <v>113</v>
      </c>
      <c r="E68" s="327" t="s">
        <v>113</v>
      </c>
      <c r="F68" s="327" t="s">
        <v>113</v>
      </c>
      <c r="G68" s="327" t="s">
        <v>113</v>
      </c>
      <c r="H68" s="327" t="s">
        <v>113</v>
      </c>
      <c r="I68" s="325" t="s">
        <v>113</v>
      </c>
      <c r="J68" s="212"/>
      <c r="K68" s="143"/>
      <c r="M68" s="169"/>
      <c r="N68" s="169"/>
      <c r="O68" s="169"/>
      <c r="P68" s="169"/>
      <c r="Q68" s="169"/>
      <c r="S68" s="169"/>
    </row>
    <row r="69" spans="1:17" ht="12.75">
      <c r="A69" s="183" t="s">
        <v>256</v>
      </c>
      <c r="B69" s="343">
        <v>615410</v>
      </c>
      <c r="C69" s="343">
        <v>68379</v>
      </c>
      <c r="D69" s="346">
        <v>683789</v>
      </c>
      <c r="E69" s="330" t="s">
        <v>113</v>
      </c>
      <c r="F69" s="330" t="s">
        <v>113</v>
      </c>
      <c r="G69" s="343">
        <v>615410</v>
      </c>
      <c r="H69" s="343">
        <v>68379</v>
      </c>
      <c r="I69" s="347">
        <v>683789</v>
      </c>
      <c r="J69" s="212"/>
      <c r="K69" s="143"/>
      <c r="P69" s="169"/>
      <c r="Q69" s="169"/>
    </row>
    <row r="70" spans="1:17" ht="12.75">
      <c r="A70" s="183"/>
      <c r="B70" s="330"/>
      <c r="C70" s="330"/>
      <c r="D70" s="209"/>
      <c r="E70" s="330"/>
      <c r="F70" s="330"/>
      <c r="G70" s="330"/>
      <c r="H70" s="330"/>
      <c r="I70" s="209"/>
      <c r="J70" s="212"/>
      <c r="K70" s="143"/>
      <c r="P70" s="169"/>
      <c r="Q70" s="169"/>
    </row>
    <row r="71" spans="1:17" ht="12.75">
      <c r="A71" s="184" t="s">
        <v>257</v>
      </c>
      <c r="B71" s="327" t="s">
        <v>113</v>
      </c>
      <c r="C71" s="327" t="s">
        <v>113</v>
      </c>
      <c r="D71" s="327" t="s">
        <v>113</v>
      </c>
      <c r="E71" s="327" t="s">
        <v>113</v>
      </c>
      <c r="F71" s="327" t="s">
        <v>113</v>
      </c>
      <c r="G71" s="327" t="s">
        <v>113</v>
      </c>
      <c r="H71" s="327" t="s">
        <v>113</v>
      </c>
      <c r="I71" s="325" t="s">
        <v>113</v>
      </c>
      <c r="J71" s="212"/>
      <c r="K71" s="143"/>
      <c r="P71" s="169"/>
      <c r="Q71" s="169"/>
    </row>
    <row r="72" spans="1:17" ht="12.75">
      <c r="A72" s="184" t="s">
        <v>258</v>
      </c>
      <c r="B72" s="327">
        <v>485319</v>
      </c>
      <c r="C72" s="327" t="s">
        <v>113</v>
      </c>
      <c r="D72" s="205">
        <f aca="true" t="shared" si="2" ref="D72:D78">SUM(B72:C72)</f>
        <v>485319</v>
      </c>
      <c r="E72" s="327" t="s">
        <v>113</v>
      </c>
      <c r="F72" s="327">
        <v>485319</v>
      </c>
      <c r="G72" s="327" t="s">
        <v>113</v>
      </c>
      <c r="H72" s="327" t="s">
        <v>113</v>
      </c>
      <c r="I72" s="325" t="s">
        <v>113</v>
      </c>
      <c r="J72" s="212"/>
      <c r="K72" s="143"/>
      <c r="P72" s="169"/>
      <c r="Q72" s="169"/>
    </row>
    <row r="73" spans="1:17" ht="12.75">
      <c r="A73" s="184" t="s">
        <v>259</v>
      </c>
      <c r="B73" s="327">
        <v>314996</v>
      </c>
      <c r="C73" s="327" t="s">
        <v>113</v>
      </c>
      <c r="D73" s="205">
        <f t="shared" si="2"/>
        <v>314996</v>
      </c>
      <c r="E73" s="327" t="s">
        <v>113</v>
      </c>
      <c r="F73" s="327">
        <v>314996</v>
      </c>
      <c r="G73" s="327" t="s">
        <v>113</v>
      </c>
      <c r="H73" s="327" t="s">
        <v>113</v>
      </c>
      <c r="I73" s="325" t="s">
        <v>113</v>
      </c>
      <c r="J73" s="212"/>
      <c r="K73" s="143"/>
      <c r="P73" s="169"/>
      <c r="Q73" s="169"/>
    </row>
    <row r="74" spans="1:17" ht="12.75">
      <c r="A74" s="182" t="s">
        <v>260</v>
      </c>
      <c r="B74" s="327" t="s">
        <v>113</v>
      </c>
      <c r="C74" s="327" t="s">
        <v>113</v>
      </c>
      <c r="D74" s="327" t="s">
        <v>113</v>
      </c>
      <c r="E74" s="327" t="s">
        <v>113</v>
      </c>
      <c r="F74" s="327" t="s">
        <v>113</v>
      </c>
      <c r="G74" s="327" t="s">
        <v>113</v>
      </c>
      <c r="H74" s="327" t="s">
        <v>113</v>
      </c>
      <c r="I74" s="325" t="s">
        <v>113</v>
      </c>
      <c r="J74" s="212"/>
      <c r="K74" s="143"/>
      <c r="P74" s="169"/>
      <c r="Q74" s="169"/>
    </row>
    <row r="75" spans="1:17" ht="12.75">
      <c r="A75" s="182" t="s">
        <v>261</v>
      </c>
      <c r="B75" s="327">
        <v>100158</v>
      </c>
      <c r="C75" s="327" t="s">
        <v>113</v>
      </c>
      <c r="D75" s="205">
        <f t="shared" si="2"/>
        <v>100158</v>
      </c>
      <c r="E75" s="327" t="s">
        <v>113</v>
      </c>
      <c r="F75" s="327">
        <v>100158</v>
      </c>
      <c r="G75" s="327" t="s">
        <v>113</v>
      </c>
      <c r="H75" s="327" t="s">
        <v>113</v>
      </c>
      <c r="I75" s="325" t="s">
        <v>113</v>
      </c>
      <c r="J75" s="212"/>
      <c r="K75" s="143"/>
      <c r="P75" s="169"/>
      <c r="Q75" s="169"/>
    </row>
    <row r="76" spans="1:17" ht="12.75">
      <c r="A76" s="184" t="s">
        <v>262</v>
      </c>
      <c r="B76" s="327" t="s">
        <v>113</v>
      </c>
      <c r="C76" s="327" t="s">
        <v>113</v>
      </c>
      <c r="D76" s="327" t="s">
        <v>113</v>
      </c>
      <c r="E76" s="327" t="s">
        <v>113</v>
      </c>
      <c r="F76" s="327" t="s">
        <v>113</v>
      </c>
      <c r="G76" s="327" t="s">
        <v>113</v>
      </c>
      <c r="H76" s="327" t="s">
        <v>113</v>
      </c>
      <c r="I76" s="325" t="s">
        <v>113</v>
      </c>
      <c r="J76" s="212"/>
      <c r="K76" s="143"/>
      <c r="P76" s="169"/>
      <c r="Q76" s="169"/>
    </row>
    <row r="77" spans="1:17" ht="12.75">
      <c r="A77" s="184" t="s">
        <v>263</v>
      </c>
      <c r="B77" s="327">
        <v>26109</v>
      </c>
      <c r="C77" s="327" t="s">
        <v>113</v>
      </c>
      <c r="D77" s="205">
        <f t="shared" si="2"/>
        <v>26109</v>
      </c>
      <c r="E77" s="327" t="s">
        <v>113</v>
      </c>
      <c r="F77" s="327">
        <v>26109</v>
      </c>
      <c r="G77" s="327" t="s">
        <v>113</v>
      </c>
      <c r="H77" s="327" t="s">
        <v>113</v>
      </c>
      <c r="I77" s="325" t="s">
        <v>113</v>
      </c>
      <c r="J77" s="212"/>
      <c r="K77" s="143"/>
      <c r="P77" s="169"/>
      <c r="Q77" s="169"/>
    </row>
    <row r="78" spans="1:17" ht="12.75">
      <c r="A78" s="182" t="s">
        <v>264</v>
      </c>
      <c r="B78" s="327">
        <v>21544.172999999995</v>
      </c>
      <c r="C78" s="327" t="s">
        <v>113</v>
      </c>
      <c r="D78" s="205">
        <f t="shared" si="2"/>
        <v>21544.172999999995</v>
      </c>
      <c r="E78" s="327" t="s">
        <v>113</v>
      </c>
      <c r="F78" s="327">
        <v>21544</v>
      </c>
      <c r="G78" s="327" t="s">
        <v>113</v>
      </c>
      <c r="H78" s="327" t="s">
        <v>113</v>
      </c>
      <c r="I78" s="325" t="s">
        <v>113</v>
      </c>
      <c r="J78" s="212"/>
      <c r="K78" s="143"/>
      <c r="P78" s="169"/>
      <c r="Q78" s="169"/>
    </row>
    <row r="79" spans="1:17" ht="12.75">
      <c r="A79" s="185" t="s">
        <v>458</v>
      </c>
      <c r="B79" s="330">
        <f>SUM(B72:B78)</f>
        <v>948126.173</v>
      </c>
      <c r="C79" s="327" t="s">
        <v>113</v>
      </c>
      <c r="D79" s="207">
        <f>SUM(D71:D78)</f>
        <v>948126.173</v>
      </c>
      <c r="E79" s="330" t="s">
        <v>113</v>
      </c>
      <c r="F79" s="330">
        <f>SUM(F71:F78)</f>
        <v>948126</v>
      </c>
      <c r="G79" s="330" t="s">
        <v>113</v>
      </c>
      <c r="H79" s="330" t="s">
        <v>113</v>
      </c>
      <c r="I79" s="325" t="s">
        <v>113</v>
      </c>
      <c r="J79" s="212"/>
      <c r="K79" s="143"/>
      <c r="P79" s="169"/>
      <c r="Q79" s="169"/>
    </row>
    <row r="80" spans="1:17" ht="12.75">
      <c r="A80" s="185"/>
      <c r="B80" s="330"/>
      <c r="C80" s="330"/>
      <c r="D80" s="173"/>
      <c r="E80" s="330"/>
      <c r="F80" s="330"/>
      <c r="G80" s="330"/>
      <c r="H80" s="330"/>
      <c r="I80" s="173"/>
      <c r="J80" s="212"/>
      <c r="K80" s="143"/>
      <c r="P80" s="169"/>
      <c r="Q80" s="169"/>
    </row>
    <row r="81" spans="1:17" ht="12.75">
      <c r="A81" s="182" t="s">
        <v>265</v>
      </c>
      <c r="B81" s="327">
        <v>4681</v>
      </c>
      <c r="C81" s="327">
        <v>2541</v>
      </c>
      <c r="D81" s="205">
        <f>SUM(B81:C81)</f>
        <v>7222</v>
      </c>
      <c r="E81" s="327" t="s">
        <v>113</v>
      </c>
      <c r="F81" s="327" t="s">
        <v>113</v>
      </c>
      <c r="G81" s="327">
        <v>4681</v>
      </c>
      <c r="H81" s="327">
        <v>2541</v>
      </c>
      <c r="I81" s="174">
        <f>SUM(G81:H81)</f>
        <v>7222</v>
      </c>
      <c r="J81" s="212"/>
      <c r="K81" s="143"/>
      <c r="P81" s="169"/>
      <c r="Q81" s="169"/>
    </row>
    <row r="82" spans="1:17" ht="12.75">
      <c r="A82" s="182" t="s">
        <v>266</v>
      </c>
      <c r="B82" s="327">
        <v>14595</v>
      </c>
      <c r="C82" s="327">
        <v>17472</v>
      </c>
      <c r="D82" s="205">
        <f>SUM(B82:C82)</f>
        <v>32067</v>
      </c>
      <c r="E82" s="327" t="s">
        <v>113</v>
      </c>
      <c r="F82" s="327" t="s">
        <v>113</v>
      </c>
      <c r="G82" s="327">
        <v>14595</v>
      </c>
      <c r="H82" s="327">
        <v>17472</v>
      </c>
      <c r="I82" s="174">
        <f>SUM(G82:H82)</f>
        <v>32067</v>
      </c>
      <c r="J82" s="212"/>
      <c r="K82" s="143"/>
      <c r="P82" s="169"/>
      <c r="Q82" s="169"/>
    </row>
    <row r="83" spans="1:17" ht="12.75">
      <c r="A83" s="183" t="s">
        <v>267</v>
      </c>
      <c r="B83" s="330">
        <v>19276</v>
      </c>
      <c r="C83" s="330">
        <v>20013</v>
      </c>
      <c r="D83" s="176">
        <f>SUM(D81:D82)</f>
        <v>39289</v>
      </c>
      <c r="E83" s="330" t="s">
        <v>113</v>
      </c>
      <c r="F83" s="330" t="s">
        <v>113</v>
      </c>
      <c r="G83" s="330">
        <v>19276</v>
      </c>
      <c r="H83" s="330">
        <v>20013</v>
      </c>
      <c r="I83" s="176">
        <f>SUM(I81:I82)</f>
        <v>39289</v>
      </c>
      <c r="J83" s="212"/>
      <c r="P83" s="169"/>
      <c r="Q83" s="169"/>
    </row>
    <row r="84" spans="1:17" ht="12.75">
      <c r="A84" s="183"/>
      <c r="B84" s="173"/>
      <c r="C84" s="210"/>
      <c r="D84" s="173"/>
      <c r="E84" s="206"/>
      <c r="F84" s="211"/>
      <c r="G84" s="173"/>
      <c r="H84" s="173"/>
      <c r="I84" s="173"/>
      <c r="J84" s="212"/>
      <c r="K84" s="143"/>
      <c r="P84" s="169"/>
      <c r="Q84" s="169"/>
    </row>
    <row r="85" spans="1:11" ht="12.75">
      <c r="A85" s="341" t="s">
        <v>268</v>
      </c>
      <c r="B85" s="348">
        <f aca="true" t="shared" si="3" ref="B85:H85">SUM(B12,B14,B16,B21,B23,B25,B30,B36,B38,B49,B51,B58,B63,B65,B69,B79,B83)</f>
        <v>4800058.493</v>
      </c>
      <c r="C85" s="348">
        <f t="shared" si="3"/>
        <v>7133882.58</v>
      </c>
      <c r="D85" s="348">
        <f t="shared" si="3"/>
        <v>11933941.073</v>
      </c>
      <c r="E85" s="349">
        <f t="shared" si="3"/>
        <v>966565</v>
      </c>
      <c r="F85" s="349">
        <f t="shared" si="3"/>
        <v>1048380</v>
      </c>
      <c r="G85" s="348">
        <f t="shared" si="3"/>
        <v>2787052.3200000003</v>
      </c>
      <c r="H85" s="348">
        <f t="shared" si="3"/>
        <v>7131943.58</v>
      </c>
      <c r="I85" s="348">
        <f>SUM(I12,I14,I16,I21,I23,I25,I30,I36,I38,I49,I51,I58,I63,I65,I69,I79,I83)</f>
        <v>9918995.9</v>
      </c>
      <c r="J85" s="212"/>
      <c r="K85" s="143"/>
    </row>
    <row r="86" spans="1:11" ht="12.75">
      <c r="A86" s="116" t="s">
        <v>302</v>
      </c>
      <c r="D86" s="143"/>
      <c r="E86" s="143"/>
      <c r="I86" s="143"/>
      <c r="J86" s="143"/>
      <c r="K86" s="143"/>
    </row>
    <row r="87" spans="1:11" ht="12.75">
      <c r="A87" s="116" t="s">
        <v>303</v>
      </c>
      <c r="F87" s="142"/>
      <c r="G87" s="142"/>
      <c r="H87" s="142"/>
      <c r="J87" s="142"/>
      <c r="K87" s="143"/>
    </row>
    <row r="88" spans="2:17" ht="12.75">
      <c r="B88" s="142"/>
      <c r="C88" s="142"/>
      <c r="D88" s="142"/>
      <c r="K88" s="143"/>
      <c r="P88" s="169"/>
      <c r="Q88" s="169"/>
    </row>
    <row r="89" spans="2:9" ht="12.75">
      <c r="B89" s="143"/>
      <c r="C89" s="143"/>
      <c r="D89" s="143"/>
      <c r="G89" s="143"/>
      <c r="H89" s="143"/>
      <c r="I89" s="143"/>
    </row>
    <row r="90" ht="12.75">
      <c r="D90" s="143"/>
    </row>
  </sheetData>
  <mergeCells count="10">
    <mergeCell ref="A1:I1"/>
    <mergeCell ref="A3:I3"/>
    <mergeCell ref="H6:H7"/>
    <mergeCell ref="C6:C7"/>
    <mergeCell ref="G5:I5"/>
    <mergeCell ref="B6:B7"/>
    <mergeCell ref="B5:D5"/>
    <mergeCell ref="G6:G7"/>
    <mergeCell ref="D6:D7"/>
    <mergeCell ref="I6:I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  <ignoredErrors>
    <ignoredError sqref="I23 I29:I3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/>
  <dimension ref="A1:Q88"/>
  <sheetViews>
    <sheetView zoomScale="75" zoomScaleNormal="75" zoomScaleSheetLayoutView="50" workbookViewId="0" topLeftCell="A1">
      <selection activeCell="A1" sqref="A1:J1"/>
    </sheetView>
  </sheetViews>
  <sheetFormatPr defaultColWidth="11.421875" defaultRowHeight="12.75"/>
  <cols>
    <col min="1" max="1" width="22.8515625" style="116" customWidth="1"/>
    <col min="2" max="7" width="11.28125" style="116" customWidth="1"/>
    <col min="8" max="8" width="19.7109375" style="116" customWidth="1"/>
    <col min="9" max="9" width="15.8515625" style="116" customWidth="1"/>
    <col min="10" max="10" width="11.28125" style="116" customWidth="1"/>
    <col min="11" max="16384" width="11.421875" style="116" customWidth="1"/>
  </cols>
  <sheetData>
    <row r="1" spans="1:10" ht="18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</row>
    <row r="3" spans="1:10" ht="15">
      <c r="A3" s="459" t="s">
        <v>493</v>
      </c>
      <c r="B3" s="459"/>
      <c r="C3" s="459"/>
      <c r="D3" s="459"/>
      <c r="E3" s="459"/>
      <c r="F3" s="459"/>
      <c r="G3" s="459"/>
      <c r="H3" s="459"/>
      <c r="I3" s="459"/>
      <c r="J3" s="459"/>
    </row>
    <row r="4" spans="1:10" ht="12.75">
      <c r="A4" s="121"/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2.75">
      <c r="A5" s="150" t="s">
        <v>198</v>
      </c>
      <c r="B5" s="456" t="s">
        <v>9</v>
      </c>
      <c r="C5" s="457"/>
      <c r="D5" s="458"/>
      <c r="E5" s="203"/>
      <c r="F5" s="120" t="s">
        <v>304</v>
      </c>
      <c r="G5" s="203"/>
      <c r="H5" s="203"/>
      <c r="I5" s="120" t="s">
        <v>305</v>
      </c>
      <c r="J5" s="120" t="s">
        <v>305</v>
      </c>
    </row>
    <row r="6" spans="1:10" ht="12.75">
      <c r="A6" s="150" t="s">
        <v>204</v>
      </c>
      <c r="B6" s="423" t="s">
        <v>84</v>
      </c>
      <c r="C6" s="423" t="s">
        <v>176</v>
      </c>
      <c r="D6" s="423" t="s">
        <v>9</v>
      </c>
      <c r="E6" s="119" t="s">
        <v>306</v>
      </c>
      <c r="F6" s="119" t="s">
        <v>307</v>
      </c>
      <c r="G6" s="119" t="s">
        <v>308</v>
      </c>
      <c r="H6" s="119" t="s">
        <v>17</v>
      </c>
      <c r="I6" s="119" t="s">
        <v>309</v>
      </c>
      <c r="J6" s="119" t="s">
        <v>310</v>
      </c>
    </row>
    <row r="7" spans="1:10" ht="13.5" thickBot="1">
      <c r="A7" s="122" t="s">
        <v>207</v>
      </c>
      <c r="B7" s="482"/>
      <c r="C7" s="482"/>
      <c r="D7" s="407"/>
      <c r="E7" s="114"/>
      <c r="F7" s="114" t="s">
        <v>68</v>
      </c>
      <c r="G7" s="114" t="s">
        <v>311</v>
      </c>
      <c r="H7" s="114" t="s">
        <v>80</v>
      </c>
      <c r="I7" s="114" t="s">
        <v>312</v>
      </c>
      <c r="J7" s="114" t="s">
        <v>313</v>
      </c>
    </row>
    <row r="8" spans="1:17" ht="12.75">
      <c r="A8" s="181" t="s">
        <v>212</v>
      </c>
      <c r="B8" s="323" t="s">
        <v>113</v>
      </c>
      <c r="C8" s="323" t="s">
        <v>113</v>
      </c>
      <c r="D8" s="327" t="s">
        <v>113</v>
      </c>
      <c r="E8" s="323" t="s">
        <v>113</v>
      </c>
      <c r="F8" s="323" t="s">
        <v>113</v>
      </c>
      <c r="G8" s="323" t="s">
        <v>113</v>
      </c>
      <c r="H8" s="323" t="s">
        <v>113</v>
      </c>
      <c r="I8" s="323" t="s">
        <v>113</v>
      </c>
      <c r="J8" s="322" t="s">
        <v>113</v>
      </c>
      <c r="K8" s="212"/>
      <c r="L8" s="143"/>
      <c r="P8" s="169"/>
      <c r="Q8" s="169"/>
    </row>
    <row r="9" spans="1:17" ht="12.75">
      <c r="A9" s="182" t="s">
        <v>213</v>
      </c>
      <c r="B9" s="327" t="s">
        <v>113</v>
      </c>
      <c r="C9" s="327" t="s">
        <v>113</v>
      </c>
      <c r="D9" s="327" t="s">
        <v>113</v>
      </c>
      <c r="E9" s="327" t="s">
        <v>113</v>
      </c>
      <c r="F9" s="327" t="s">
        <v>113</v>
      </c>
      <c r="G9" s="327" t="s">
        <v>113</v>
      </c>
      <c r="H9" s="327" t="s">
        <v>113</v>
      </c>
      <c r="I9" s="327" t="s">
        <v>113</v>
      </c>
      <c r="J9" s="325" t="s">
        <v>113</v>
      </c>
      <c r="K9" s="212"/>
      <c r="L9" s="143"/>
      <c r="P9" s="169"/>
      <c r="Q9" s="169"/>
    </row>
    <row r="10" spans="1:17" ht="12.75">
      <c r="A10" s="182" t="s">
        <v>214</v>
      </c>
      <c r="B10" s="327">
        <v>13240</v>
      </c>
      <c r="C10" s="327">
        <v>13190</v>
      </c>
      <c r="D10" s="201">
        <f>SUM(B10:C10)</f>
        <v>26430</v>
      </c>
      <c r="E10" s="327" t="s">
        <v>113</v>
      </c>
      <c r="F10" s="327" t="s">
        <v>113</v>
      </c>
      <c r="G10" s="327" t="s">
        <v>113</v>
      </c>
      <c r="H10" s="327">
        <v>5200</v>
      </c>
      <c r="I10" s="327">
        <v>21230</v>
      </c>
      <c r="J10" s="325" t="s">
        <v>113</v>
      </c>
      <c r="K10" s="212"/>
      <c r="L10" s="143"/>
      <c r="P10" s="169"/>
      <c r="Q10" s="169"/>
    </row>
    <row r="11" spans="1:17" ht="12.75">
      <c r="A11" s="182" t="s">
        <v>215</v>
      </c>
      <c r="B11" s="327">
        <v>303952</v>
      </c>
      <c r="C11" s="327">
        <v>364078</v>
      </c>
      <c r="D11" s="201">
        <f>SUM(B11:C11)</f>
        <v>668030</v>
      </c>
      <c r="E11" s="327" t="s">
        <v>113</v>
      </c>
      <c r="F11" s="327" t="s">
        <v>113</v>
      </c>
      <c r="G11" s="327" t="s">
        <v>113</v>
      </c>
      <c r="H11" s="327" t="s">
        <v>113</v>
      </c>
      <c r="I11" s="327">
        <v>668030</v>
      </c>
      <c r="J11" s="325" t="s">
        <v>113</v>
      </c>
      <c r="K11" s="212"/>
      <c r="L11" s="143"/>
      <c r="P11" s="169"/>
      <c r="Q11" s="169"/>
    </row>
    <row r="12" spans="1:17" ht="12.75">
      <c r="A12" s="183" t="s">
        <v>216</v>
      </c>
      <c r="B12" s="330">
        <v>317192</v>
      </c>
      <c r="C12" s="330">
        <v>377268</v>
      </c>
      <c r="D12" s="213">
        <f>SUM(D8:D11)</f>
        <v>694460</v>
      </c>
      <c r="E12" s="330" t="s">
        <v>113</v>
      </c>
      <c r="F12" s="330" t="s">
        <v>113</v>
      </c>
      <c r="G12" s="330" t="s">
        <v>113</v>
      </c>
      <c r="H12" s="330">
        <v>5200</v>
      </c>
      <c r="I12" s="330">
        <v>689260</v>
      </c>
      <c r="J12" s="329" t="s">
        <v>113</v>
      </c>
      <c r="K12" s="212"/>
      <c r="L12" s="143"/>
      <c r="P12" s="169"/>
      <c r="Q12" s="169"/>
    </row>
    <row r="13" spans="1:17" ht="12.75">
      <c r="A13" s="183"/>
      <c r="B13" s="330"/>
      <c r="C13" s="330"/>
      <c r="D13" s="124"/>
      <c r="E13" s="330"/>
      <c r="F13" s="330"/>
      <c r="G13" s="330"/>
      <c r="H13" s="330"/>
      <c r="I13" s="330"/>
      <c r="J13" s="329"/>
      <c r="K13" s="212"/>
      <c r="L13" s="143"/>
      <c r="P13" s="169"/>
      <c r="Q13" s="169"/>
    </row>
    <row r="14" spans="1:17" ht="12.75">
      <c r="A14" s="183" t="s">
        <v>217</v>
      </c>
      <c r="B14" s="330" t="s">
        <v>113</v>
      </c>
      <c r="C14" s="330">
        <v>3600</v>
      </c>
      <c r="D14" s="202">
        <f>SUM(B14:C14)</f>
        <v>3600</v>
      </c>
      <c r="E14" s="330" t="s">
        <v>113</v>
      </c>
      <c r="F14" s="330" t="s">
        <v>113</v>
      </c>
      <c r="G14" s="330" t="s">
        <v>113</v>
      </c>
      <c r="H14" s="330" t="s">
        <v>113</v>
      </c>
      <c r="I14" s="330">
        <v>3600</v>
      </c>
      <c r="J14" s="329" t="s">
        <v>113</v>
      </c>
      <c r="K14" s="212"/>
      <c r="L14" s="143"/>
      <c r="P14" s="169"/>
      <c r="Q14" s="169"/>
    </row>
    <row r="15" spans="1:17" ht="12.75">
      <c r="A15" s="183"/>
      <c r="B15" s="330"/>
      <c r="C15" s="330"/>
      <c r="D15" s="124"/>
      <c r="E15" s="330"/>
      <c r="F15" s="330"/>
      <c r="G15" s="330"/>
      <c r="H15" s="330"/>
      <c r="I15" s="330"/>
      <c r="J15" s="329"/>
      <c r="K15" s="212"/>
      <c r="L15" s="143"/>
      <c r="P15" s="169"/>
      <c r="Q15" s="169"/>
    </row>
    <row r="16" spans="1:17" ht="12.75">
      <c r="A16" s="183" t="s">
        <v>218</v>
      </c>
      <c r="B16" s="330" t="s">
        <v>113</v>
      </c>
      <c r="C16" s="330">
        <v>894</v>
      </c>
      <c r="D16" s="202">
        <f>SUM(B16:C16)</f>
        <v>894</v>
      </c>
      <c r="E16" s="330" t="s">
        <v>113</v>
      </c>
      <c r="F16" s="330" t="s">
        <v>113</v>
      </c>
      <c r="G16" s="330" t="s">
        <v>113</v>
      </c>
      <c r="H16" s="330" t="s">
        <v>113</v>
      </c>
      <c r="I16" s="330">
        <v>840</v>
      </c>
      <c r="J16" s="329">
        <v>54</v>
      </c>
      <c r="K16" s="212"/>
      <c r="L16" s="143"/>
      <c r="P16" s="169"/>
      <c r="Q16" s="169"/>
    </row>
    <row r="17" spans="1:17" ht="12.75">
      <c r="A17" s="183"/>
      <c r="B17" s="330"/>
      <c r="C17" s="330"/>
      <c r="D17" s="124"/>
      <c r="E17" s="330"/>
      <c r="F17" s="330"/>
      <c r="G17" s="330"/>
      <c r="H17" s="330"/>
      <c r="I17" s="330"/>
      <c r="J17" s="329"/>
      <c r="K17" s="212"/>
      <c r="L17" s="143"/>
      <c r="P17" s="169"/>
      <c r="Q17" s="169"/>
    </row>
    <row r="18" spans="1:17" ht="12.75">
      <c r="A18" s="184" t="s">
        <v>219</v>
      </c>
      <c r="B18" s="327">
        <v>278</v>
      </c>
      <c r="C18" s="327">
        <v>4341</v>
      </c>
      <c r="D18" s="201">
        <f>SUM(B18:C18)</f>
        <v>4619</v>
      </c>
      <c r="E18" s="327" t="s">
        <v>113</v>
      </c>
      <c r="F18" s="327" t="s">
        <v>113</v>
      </c>
      <c r="G18" s="327" t="s">
        <v>113</v>
      </c>
      <c r="H18" s="327" t="s">
        <v>113</v>
      </c>
      <c r="I18" s="327">
        <v>4619</v>
      </c>
      <c r="J18" s="325" t="s">
        <v>113</v>
      </c>
      <c r="K18" s="212"/>
      <c r="L18" s="143"/>
      <c r="P18" s="169"/>
      <c r="Q18" s="169"/>
    </row>
    <row r="19" spans="1:17" ht="12.75">
      <c r="A19" s="184" t="s">
        <v>220</v>
      </c>
      <c r="B19" s="327">
        <v>75</v>
      </c>
      <c r="C19" s="327" t="s">
        <v>113</v>
      </c>
      <c r="D19" s="201">
        <f>SUM(B19:C19)</f>
        <v>75</v>
      </c>
      <c r="E19" s="327" t="s">
        <v>113</v>
      </c>
      <c r="F19" s="327">
        <v>75</v>
      </c>
      <c r="G19" s="327" t="s">
        <v>113</v>
      </c>
      <c r="H19" s="327" t="s">
        <v>113</v>
      </c>
      <c r="I19" s="327" t="s">
        <v>113</v>
      </c>
      <c r="J19" s="325" t="s">
        <v>113</v>
      </c>
      <c r="K19" s="212"/>
      <c r="L19" s="143"/>
      <c r="P19" s="169"/>
      <c r="Q19" s="169"/>
    </row>
    <row r="20" spans="1:17" ht="12.75">
      <c r="A20" s="182" t="s">
        <v>221</v>
      </c>
      <c r="B20" s="327" t="s">
        <v>113</v>
      </c>
      <c r="C20" s="327" t="s">
        <v>113</v>
      </c>
      <c r="D20" s="327" t="s">
        <v>113</v>
      </c>
      <c r="E20" s="327" t="s">
        <v>113</v>
      </c>
      <c r="F20" s="327" t="s">
        <v>113</v>
      </c>
      <c r="G20" s="327" t="s">
        <v>113</v>
      </c>
      <c r="H20" s="327" t="s">
        <v>113</v>
      </c>
      <c r="I20" s="327" t="s">
        <v>113</v>
      </c>
      <c r="J20" s="325" t="s">
        <v>113</v>
      </c>
      <c r="K20" s="212"/>
      <c r="L20" s="143"/>
      <c r="P20" s="169"/>
      <c r="Q20" s="169"/>
    </row>
    <row r="21" spans="1:17" ht="12.75">
      <c r="A21" s="185" t="s">
        <v>455</v>
      </c>
      <c r="B21" s="330">
        <v>353</v>
      </c>
      <c r="C21" s="330">
        <v>4341</v>
      </c>
      <c r="D21" s="213">
        <f>SUM(D18:D20)</f>
        <v>4694</v>
      </c>
      <c r="E21" s="330" t="s">
        <v>113</v>
      </c>
      <c r="F21" s="330">
        <v>75</v>
      </c>
      <c r="G21" s="330" t="s">
        <v>113</v>
      </c>
      <c r="H21" s="330" t="s">
        <v>113</v>
      </c>
      <c r="I21" s="330">
        <v>4619</v>
      </c>
      <c r="J21" s="329" t="s">
        <v>113</v>
      </c>
      <c r="K21" s="212"/>
      <c r="L21" s="143"/>
      <c r="P21" s="169"/>
      <c r="Q21" s="169"/>
    </row>
    <row r="22" spans="1:17" ht="12.75">
      <c r="A22" s="185"/>
      <c r="B22" s="330"/>
      <c r="C22" s="330"/>
      <c r="D22" s="124"/>
      <c r="E22" s="330"/>
      <c r="F22" s="330"/>
      <c r="G22" s="330"/>
      <c r="H22" s="330"/>
      <c r="I22" s="330"/>
      <c r="J22" s="329"/>
      <c r="K22" s="212"/>
      <c r="L22" s="143"/>
      <c r="P22" s="169"/>
      <c r="Q22" s="169"/>
    </row>
    <row r="23" spans="1:17" ht="12.75">
      <c r="A23" s="183" t="s">
        <v>222</v>
      </c>
      <c r="B23" s="330">
        <v>1161</v>
      </c>
      <c r="C23" s="330">
        <v>7827</v>
      </c>
      <c r="D23" s="202">
        <f>SUM(B23:C23)</f>
        <v>8988</v>
      </c>
      <c r="E23" s="330">
        <v>217</v>
      </c>
      <c r="F23" s="330" t="s">
        <v>113</v>
      </c>
      <c r="G23" s="330" t="s">
        <v>113</v>
      </c>
      <c r="H23" s="330">
        <v>2900</v>
      </c>
      <c r="I23" s="330" t="s">
        <v>113</v>
      </c>
      <c r="J23" s="329">
        <v>5871</v>
      </c>
      <c r="K23" s="212"/>
      <c r="L23" s="143"/>
      <c r="P23" s="169"/>
      <c r="Q23" s="169"/>
    </row>
    <row r="24" spans="1:17" ht="12.75">
      <c r="A24" s="183"/>
      <c r="B24" s="330"/>
      <c r="C24" s="330"/>
      <c r="D24" s="124"/>
      <c r="E24" s="330"/>
      <c r="F24" s="330"/>
      <c r="G24" s="330"/>
      <c r="H24" s="330"/>
      <c r="I24" s="330"/>
      <c r="J24" s="329"/>
      <c r="K24" s="212"/>
      <c r="L24" s="143"/>
      <c r="P24" s="169"/>
      <c r="Q24" s="169"/>
    </row>
    <row r="25" spans="1:17" ht="12.75">
      <c r="A25" s="183" t="s">
        <v>223</v>
      </c>
      <c r="B25" s="330" t="s">
        <v>113</v>
      </c>
      <c r="C25" s="330" t="s">
        <v>113</v>
      </c>
      <c r="D25" s="330" t="s">
        <v>113</v>
      </c>
      <c r="E25" s="330" t="s">
        <v>113</v>
      </c>
      <c r="F25" s="330" t="s">
        <v>113</v>
      </c>
      <c r="G25" s="330" t="s">
        <v>113</v>
      </c>
      <c r="H25" s="330" t="s">
        <v>113</v>
      </c>
      <c r="I25" s="330" t="s">
        <v>113</v>
      </c>
      <c r="J25" s="329" t="s">
        <v>113</v>
      </c>
      <c r="K25" s="212"/>
      <c r="L25" s="143"/>
      <c r="P25" s="169"/>
      <c r="Q25" s="169"/>
    </row>
    <row r="26" spans="1:17" ht="12.75">
      <c r="A26" s="183"/>
      <c r="B26" s="330"/>
      <c r="C26" s="330"/>
      <c r="D26" s="124"/>
      <c r="E26" s="330"/>
      <c r="F26" s="330"/>
      <c r="G26" s="330"/>
      <c r="H26" s="330"/>
      <c r="I26" s="330"/>
      <c r="J26" s="329"/>
      <c r="K26" s="212"/>
      <c r="L26" s="143"/>
      <c r="P26" s="169"/>
      <c r="Q26" s="169"/>
    </row>
    <row r="27" spans="1:17" ht="12.75">
      <c r="A27" s="182" t="s">
        <v>224</v>
      </c>
      <c r="B27" s="327" t="s">
        <v>113</v>
      </c>
      <c r="C27" s="327" t="s">
        <v>113</v>
      </c>
      <c r="D27" s="327" t="s">
        <v>113</v>
      </c>
      <c r="E27" s="327" t="s">
        <v>113</v>
      </c>
      <c r="F27" s="327" t="s">
        <v>113</v>
      </c>
      <c r="G27" s="327" t="s">
        <v>113</v>
      </c>
      <c r="H27" s="327" t="s">
        <v>113</v>
      </c>
      <c r="I27" s="327" t="s">
        <v>113</v>
      </c>
      <c r="J27" s="325" t="s">
        <v>113</v>
      </c>
      <c r="K27" s="212"/>
      <c r="L27" s="143"/>
      <c r="P27" s="169"/>
      <c r="Q27" s="169"/>
    </row>
    <row r="28" spans="1:17" ht="12.75">
      <c r="A28" s="182" t="s">
        <v>225</v>
      </c>
      <c r="B28" s="327" t="s">
        <v>113</v>
      </c>
      <c r="C28" s="327" t="s">
        <v>113</v>
      </c>
      <c r="D28" s="327" t="s">
        <v>113</v>
      </c>
      <c r="E28" s="327" t="s">
        <v>113</v>
      </c>
      <c r="F28" s="327" t="s">
        <v>113</v>
      </c>
      <c r="G28" s="327" t="s">
        <v>113</v>
      </c>
      <c r="H28" s="327" t="s">
        <v>113</v>
      </c>
      <c r="I28" s="327" t="s">
        <v>113</v>
      </c>
      <c r="J28" s="325" t="s">
        <v>113</v>
      </c>
      <c r="K28" s="212"/>
      <c r="L28" s="143"/>
      <c r="P28" s="169"/>
      <c r="Q28" s="169"/>
    </row>
    <row r="29" spans="1:17" ht="12.75">
      <c r="A29" s="182" t="s">
        <v>226</v>
      </c>
      <c r="B29" s="327">
        <v>6110</v>
      </c>
      <c r="C29" s="327">
        <v>10723</v>
      </c>
      <c r="D29" s="201">
        <f>SUM(B29:C29)</f>
        <v>16833</v>
      </c>
      <c r="E29" s="327" t="s">
        <v>113</v>
      </c>
      <c r="F29" s="327" t="s">
        <v>113</v>
      </c>
      <c r="G29" s="327">
        <v>1745</v>
      </c>
      <c r="H29" s="327" t="s">
        <v>113</v>
      </c>
      <c r="I29" s="327" t="s">
        <v>113</v>
      </c>
      <c r="J29" s="325">
        <v>15088</v>
      </c>
      <c r="K29" s="212"/>
      <c r="L29" s="143"/>
      <c r="P29" s="169"/>
      <c r="Q29" s="169"/>
    </row>
    <row r="30" spans="1:17" ht="12.75">
      <c r="A30" s="185" t="s">
        <v>456</v>
      </c>
      <c r="B30" s="330">
        <v>6110</v>
      </c>
      <c r="C30" s="330">
        <v>10723</v>
      </c>
      <c r="D30" s="136">
        <f>SUM(D27:D29)</f>
        <v>16833</v>
      </c>
      <c r="E30" s="330" t="s">
        <v>113</v>
      </c>
      <c r="F30" s="330" t="s">
        <v>113</v>
      </c>
      <c r="G30" s="330">
        <v>1745</v>
      </c>
      <c r="H30" s="330" t="s">
        <v>113</v>
      </c>
      <c r="I30" s="330" t="s">
        <v>113</v>
      </c>
      <c r="J30" s="329">
        <v>15088</v>
      </c>
      <c r="K30" s="212"/>
      <c r="L30" s="143"/>
      <c r="P30" s="169"/>
      <c r="Q30" s="169"/>
    </row>
    <row r="31" spans="1:17" ht="12.75">
      <c r="A31" s="185"/>
      <c r="B31" s="330"/>
      <c r="C31" s="330"/>
      <c r="D31" s="124"/>
      <c r="E31" s="330"/>
      <c r="F31" s="330"/>
      <c r="G31" s="330"/>
      <c r="H31" s="330"/>
      <c r="I31" s="330"/>
      <c r="J31" s="329"/>
      <c r="K31" s="212"/>
      <c r="L31" s="143"/>
      <c r="P31" s="169"/>
      <c r="Q31" s="169"/>
    </row>
    <row r="32" spans="1:17" ht="12.75">
      <c r="A32" s="182" t="s">
        <v>227</v>
      </c>
      <c r="B32" s="327">
        <v>42689</v>
      </c>
      <c r="C32" s="327">
        <v>8209</v>
      </c>
      <c r="D32" s="201">
        <f>SUM(B32:C32)</f>
        <v>50898</v>
      </c>
      <c r="E32" s="327">
        <v>36</v>
      </c>
      <c r="F32" s="327">
        <v>6617</v>
      </c>
      <c r="G32" s="327">
        <v>44245</v>
      </c>
      <c r="H32" s="327" t="s">
        <v>113</v>
      </c>
      <c r="I32" s="327" t="s">
        <v>113</v>
      </c>
      <c r="J32" s="325" t="s">
        <v>113</v>
      </c>
      <c r="K32" s="212"/>
      <c r="L32" s="143"/>
      <c r="P32" s="169"/>
      <c r="Q32" s="169"/>
    </row>
    <row r="33" spans="1:17" ht="12.75">
      <c r="A33" s="182" t="s">
        <v>228</v>
      </c>
      <c r="B33" s="327">
        <v>3857</v>
      </c>
      <c r="C33" s="327">
        <v>7446</v>
      </c>
      <c r="D33" s="201">
        <f>SUM(B33:C33)</f>
        <v>11303</v>
      </c>
      <c r="E33" s="327">
        <v>2311</v>
      </c>
      <c r="F33" s="327" t="s">
        <v>113</v>
      </c>
      <c r="G33" s="327">
        <v>12</v>
      </c>
      <c r="H33" s="327" t="s">
        <v>113</v>
      </c>
      <c r="I33" s="327" t="s">
        <v>113</v>
      </c>
      <c r="J33" s="325">
        <v>8980</v>
      </c>
      <c r="K33" s="212"/>
      <c r="L33" s="143"/>
      <c r="P33" s="169"/>
      <c r="Q33" s="169"/>
    </row>
    <row r="34" spans="1:17" ht="12.75">
      <c r="A34" s="182" t="s">
        <v>229</v>
      </c>
      <c r="B34" s="327">
        <v>2668</v>
      </c>
      <c r="C34" s="327" t="s">
        <v>113</v>
      </c>
      <c r="D34" s="201">
        <f>SUM(B34:C34)</f>
        <v>2668</v>
      </c>
      <c r="E34" s="327" t="s">
        <v>113</v>
      </c>
      <c r="F34" s="327" t="s">
        <v>113</v>
      </c>
      <c r="G34" s="327" t="s">
        <v>113</v>
      </c>
      <c r="H34" s="327" t="s">
        <v>113</v>
      </c>
      <c r="I34" s="327" t="s">
        <v>113</v>
      </c>
      <c r="J34" s="325">
        <v>2668</v>
      </c>
      <c r="K34" s="212"/>
      <c r="L34" s="143"/>
      <c r="P34" s="169"/>
      <c r="Q34" s="169"/>
    </row>
    <row r="35" spans="1:17" ht="12.75">
      <c r="A35" s="182" t="s">
        <v>230</v>
      </c>
      <c r="B35" s="327">
        <v>9718</v>
      </c>
      <c r="C35" s="327" t="s">
        <v>113</v>
      </c>
      <c r="D35" s="201">
        <f>SUM(B35:C35)</f>
        <v>9718</v>
      </c>
      <c r="E35" s="327">
        <v>1888</v>
      </c>
      <c r="F35" s="327">
        <v>7830</v>
      </c>
      <c r="G35" s="327" t="s">
        <v>113</v>
      </c>
      <c r="H35" s="327" t="s">
        <v>113</v>
      </c>
      <c r="I35" s="327" t="s">
        <v>113</v>
      </c>
      <c r="J35" s="325" t="s">
        <v>113</v>
      </c>
      <c r="K35" s="212"/>
      <c r="L35" s="143"/>
      <c r="P35" s="169"/>
      <c r="Q35" s="169"/>
    </row>
    <row r="36" spans="1:17" ht="12.75">
      <c r="A36" s="183" t="s">
        <v>231</v>
      </c>
      <c r="B36" s="330">
        <v>58932</v>
      </c>
      <c r="C36" s="330">
        <v>15655</v>
      </c>
      <c r="D36" s="136">
        <f>SUM(D32:D35)</f>
        <v>74587</v>
      </c>
      <c r="E36" s="330">
        <v>4235</v>
      </c>
      <c r="F36" s="330">
        <v>14447</v>
      </c>
      <c r="G36" s="330">
        <v>44257</v>
      </c>
      <c r="H36" s="330" t="s">
        <v>113</v>
      </c>
      <c r="I36" s="330" t="s">
        <v>113</v>
      </c>
      <c r="J36" s="329">
        <v>11648</v>
      </c>
      <c r="K36" s="212"/>
      <c r="L36" s="143"/>
      <c r="P36" s="169"/>
      <c r="Q36" s="169"/>
    </row>
    <row r="37" spans="1:17" ht="12.75">
      <c r="A37" s="183"/>
      <c r="B37" s="330"/>
      <c r="C37" s="330"/>
      <c r="D37" s="124"/>
      <c r="E37" s="330"/>
      <c r="F37" s="330"/>
      <c r="G37" s="330"/>
      <c r="H37" s="330"/>
      <c r="I37" s="330"/>
      <c r="J37" s="329"/>
      <c r="K37" s="212"/>
      <c r="L37" s="143"/>
      <c r="P37" s="169"/>
      <c r="Q37" s="169"/>
    </row>
    <row r="38" spans="1:17" ht="12.75">
      <c r="A38" s="183" t="s">
        <v>232</v>
      </c>
      <c r="B38" s="330">
        <v>1120</v>
      </c>
      <c r="C38" s="330">
        <v>7157</v>
      </c>
      <c r="D38" s="202">
        <f>SUM(B38:C38)</f>
        <v>8277</v>
      </c>
      <c r="E38" s="330" t="s">
        <v>113</v>
      </c>
      <c r="F38" s="330">
        <v>8277</v>
      </c>
      <c r="G38" s="330" t="s">
        <v>113</v>
      </c>
      <c r="H38" s="330" t="s">
        <v>113</v>
      </c>
      <c r="I38" s="330" t="s">
        <v>113</v>
      </c>
      <c r="J38" s="329" t="s">
        <v>113</v>
      </c>
      <c r="K38" s="212"/>
      <c r="L38" s="143"/>
      <c r="P38" s="169"/>
      <c r="Q38" s="169"/>
    </row>
    <row r="39" spans="1:17" ht="12.75">
      <c r="A39" s="183"/>
      <c r="B39" s="330"/>
      <c r="C39" s="330"/>
      <c r="D39" s="124"/>
      <c r="E39" s="330"/>
      <c r="F39" s="330"/>
      <c r="G39" s="330"/>
      <c r="H39" s="330"/>
      <c r="I39" s="330"/>
      <c r="J39" s="329"/>
      <c r="K39" s="212"/>
      <c r="L39" s="143"/>
      <c r="P39" s="169"/>
      <c r="Q39" s="169"/>
    </row>
    <row r="40" spans="1:17" ht="12.75">
      <c r="A40" s="184" t="s">
        <v>233</v>
      </c>
      <c r="B40" s="327" t="s">
        <v>113</v>
      </c>
      <c r="C40" s="327" t="s">
        <v>113</v>
      </c>
      <c r="D40" s="327" t="s">
        <v>113</v>
      </c>
      <c r="E40" s="327" t="s">
        <v>113</v>
      </c>
      <c r="F40" s="327" t="s">
        <v>113</v>
      </c>
      <c r="G40" s="327" t="s">
        <v>113</v>
      </c>
      <c r="H40" s="327" t="s">
        <v>113</v>
      </c>
      <c r="I40" s="327" t="s">
        <v>113</v>
      </c>
      <c r="J40" s="325" t="s">
        <v>113</v>
      </c>
      <c r="K40" s="212"/>
      <c r="L40" s="143"/>
      <c r="P40" s="169"/>
      <c r="Q40" s="169"/>
    </row>
    <row r="41" spans="1:17" ht="12.75">
      <c r="A41" s="184" t="s">
        <v>234</v>
      </c>
      <c r="B41" s="327" t="s">
        <v>113</v>
      </c>
      <c r="C41" s="327" t="s">
        <v>113</v>
      </c>
      <c r="D41" s="327" t="s">
        <v>113</v>
      </c>
      <c r="E41" s="327" t="s">
        <v>113</v>
      </c>
      <c r="F41" s="327" t="s">
        <v>113</v>
      </c>
      <c r="G41" s="327" t="s">
        <v>113</v>
      </c>
      <c r="H41" s="327" t="s">
        <v>113</v>
      </c>
      <c r="I41" s="327" t="s">
        <v>113</v>
      </c>
      <c r="J41" s="325" t="s">
        <v>113</v>
      </c>
      <c r="K41" s="212"/>
      <c r="L41" s="143"/>
      <c r="P41" s="169"/>
      <c r="Q41" s="169"/>
    </row>
    <row r="42" spans="1:17" ht="12.75">
      <c r="A42" s="184" t="s">
        <v>235</v>
      </c>
      <c r="B42" s="327" t="s">
        <v>113</v>
      </c>
      <c r="C42" s="327" t="s">
        <v>113</v>
      </c>
      <c r="D42" s="327" t="s">
        <v>113</v>
      </c>
      <c r="E42" s="327" t="s">
        <v>113</v>
      </c>
      <c r="F42" s="327" t="s">
        <v>113</v>
      </c>
      <c r="G42" s="327" t="s">
        <v>113</v>
      </c>
      <c r="H42" s="327" t="s">
        <v>113</v>
      </c>
      <c r="I42" s="327" t="s">
        <v>113</v>
      </c>
      <c r="J42" s="325" t="s">
        <v>113</v>
      </c>
      <c r="K42" s="212"/>
      <c r="L42" s="143"/>
      <c r="P42" s="169"/>
      <c r="Q42" s="169"/>
    </row>
    <row r="43" spans="1:17" ht="12.75">
      <c r="A43" s="182" t="s">
        <v>236</v>
      </c>
      <c r="B43" s="327" t="s">
        <v>113</v>
      </c>
      <c r="C43" s="327">
        <v>7168</v>
      </c>
      <c r="D43" s="201">
        <f>SUM(B43:C43)</f>
        <v>7168</v>
      </c>
      <c r="E43" s="327" t="s">
        <v>113</v>
      </c>
      <c r="F43" s="327" t="s">
        <v>113</v>
      </c>
      <c r="G43" s="327" t="s">
        <v>113</v>
      </c>
      <c r="H43" s="327" t="s">
        <v>113</v>
      </c>
      <c r="I43" s="327">
        <v>7168</v>
      </c>
      <c r="J43" s="325" t="s">
        <v>113</v>
      </c>
      <c r="K43" s="212"/>
      <c r="L43" s="143"/>
      <c r="P43" s="169"/>
      <c r="Q43" s="169"/>
    </row>
    <row r="44" spans="1:17" ht="12.75">
      <c r="A44" s="182" t="s">
        <v>237</v>
      </c>
      <c r="B44" s="327" t="s">
        <v>113</v>
      </c>
      <c r="C44" s="327" t="s">
        <v>113</v>
      </c>
      <c r="D44" s="327" t="s">
        <v>113</v>
      </c>
      <c r="E44" s="327" t="s">
        <v>113</v>
      </c>
      <c r="F44" s="327" t="s">
        <v>113</v>
      </c>
      <c r="G44" s="327" t="s">
        <v>113</v>
      </c>
      <c r="H44" s="327" t="s">
        <v>113</v>
      </c>
      <c r="I44" s="327" t="s">
        <v>113</v>
      </c>
      <c r="J44" s="325" t="s">
        <v>113</v>
      </c>
      <c r="K44" s="212"/>
      <c r="L44" s="143"/>
      <c r="P44" s="169"/>
      <c r="Q44" s="169"/>
    </row>
    <row r="45" spans="1:17" ht="12.75">
      <c r="A45" s="182" t="s">
        <v>238</v>
      </c>
      <c r="B45" s="327" t="s">
        <v>113</v>
      </c>
      <c r="C45" s="327" t="s">
        <v>113</v>
      </c>
      <c r="D45" s="327" t="s">
        <v>113</v>
      </c>
      <c r="E45" s="327" t="s">
        <v>113</v>
      </c>
      <c r="F45" s="327" t="s">
        <v>113</v>
      </c>
      <c r="G45" s="327" t="s">
        <v>113</v>
      </c>
      <c r="H45" s="327" t="s">
        <v>113</v>
      </c>
      <c r="I45" s="327" t="s">
        <v>113</v>
      </c>
      <c r="J45" s="325" t="s">
        <v>113</v>
      </c>
      <c r="K45" s="212"/>
      <c r="L45" s="143"/>
      <c r="P45" s="169"/>
      <c r="Q45" s="169"/>
    </row>
    <row r="46" spans="1:17" ht="12.75">
      <c r="A46" s="182" t="s">
        <v>239</v>
      </c>
      <c r="B46" s="327" t="s">
        <v>113</v>
      </c>
      <c r="C46" s="327">
        <v>5320</v>
      </c>
      <c r="D46" s="201">
        <f>SUM(B46:C46)</f>
        <v>5320</v>
      </c>
      <c r="E46" s="327" t="s">
        <v>113</v>
      </c>
      <c r="F46" s="327" t="s">
        <v>113</v>
      </c>
      <c r="G46" s="327" t="s">
        <v>113</v>
      </c>
      <c r="H46" s="327" t="s">
        <v>113</v>
      </c>
      <c r="I46" s="327">
        <v>5320</v>
      </c>
      <c r="J46" s="325" t="s">
        <v>113</v>
      </c>
      <c r="K46" s="212"/>
      <c r="L46" s="143"/>
      <c r="P46" s="169"/>
      <c r="Q46" s="169"/>
    </row>
    <row r="47" spans="1:17" ht="12.75">
      <c r="A47" s="182" t="s">
        <v>240</v>
      </c>
      <c r="B47" s="327" t="s">
        <v>113</v>
      </c>
      <c r="C47" s="327" t="s">
        <v>113</v>
      </c>
      <c r="D47" s="327" t="s">
        <v>113</v>
      </c>
      <c r="E47" s="327" t="s">
        <v>113</v>
      </c>
      <c r="F47" s="327" t="s">
        <v>113</v>
      </c>
      <c r="G47" s="327" t="s">
        <v>113</v>
      </c>
      <c r="H47" s="327" t="s">
        <v>113</v>
      </c>
      <c r="I47" s="327" t="s">
        <v>113</v>
      </c>
      <c r="J47" s="325" t="s">
        <v>113</v>
      </c>
      <c r="K47" s="212"/>
      <c r="L47" s="143"/>
      <c r="P47" s="169"/>
      <c r="Q47" s="169"/>
    </row>
    <row r="48" spans="1:17" ht="12.75">
      <c r="A48" s="182" t="s">
        <v>241</v>
      </c>
      <c r="B48" s="327" t="s">
        <v>113</v>
      </c>
      <c r="C48" s="327" t="s">
        <v>113</v>
      </c>
      <c r="D48" s="327" t="s">
        <v>113</v>
      </c>
      <c r="E48" s="327" t="s">
        <v>113</v>
      </c>
      <c r="F48" s="327" t="s">
        <v>113</v>
      </c>
      <c r="G48" s="327" t="s">
        <v>113</v>
      </c>
      <c r="H48" s="327" t="s">
        <v>113</v>
      </c>
      <c r="I48" s="327" t="s">
        <v>113</v>
      </c>
      <c r="J48" s="325" t="s">
        <v>113</v>
      </c>
      <c r="K48" s="212"/>
      <c r="L48" s="143"/>
      <c r="P48" s="169"/>
      <c r="Q48" s="169"/>
    </row>
    <row r="49" spans="1:17" ht="12.75">
      <c r="A49" s="185" t="s">
        <v>457</v>
      </c>
      <c r="B49" s="330" t="s">
        <v>113</v>
      </c>
      <c r="C49" s="330">
        <v>12488</v>
      </c>
      <c r="D49" s="136">
        <f>SUM(D40:D48)</f>
        <v>12488</v>
      </c>
      <c r="E49" s="330" t="s">
        <v>113</v>
      </c>
      <c r="F49" s="330" t="s">
        <v>113</v>
      </c>
      <c r="G49" s="330" t="s">
        <v>113</v>
      </c>
      <c r="H49" s="330" t="s">
        <v>113</v>
      </c>
      <c r="I49" s="330">
        <v>12488</v>
      </c>
      <c r="J49" s="329" t="s">
        <v>113</v>
      </c>
      <c r="K49" s="212"/>
      <c r="L49" s="143"/>
      <c r="P49" s="169"/>
      <c r="Q49" s="169"/>
    </row>
    <row r="50" spans="1:12" ht="12.75">
      <c r="A50" s="185"/>
      <c r="B50" s="330"/>
      <c r="C50" s="330"/>
      <c r="D50" s="124"/>
      <c r="E50" s="330"/>
      <c r="F50" s="330"/>
      <c r="G50" s="330"/>
      <c r="H50" s="330"/>
      <c r="I50" s="330"/>
      <c r="J50" s="329"/>
      <c r="K50" s="212"/>
      <c r="L50" s="143"/>
    </row>
    <row r="51" spans="1:12" ht="12.75">
      <c r="A51" s="183" t="s">
        <v>242</v>
      </c>
      <c r="B51" s="330" t="s">
        <v>113</v>
      </c>
      <c r="C51" s="330" t="s">
        <v>113</v>
      </c>
      <c r="D51" s="330" t="s">
        <v>113</v>
      </c>
      <c r="E51" s="330" t="s">
        <v>113</v>
      </c>
      <c r="F51" s="330" t="s">
        <v>113</v>
      </c>
      <c r="G51" s="330" t="s">
        <v>113</v>
      </c>
      <c r="H51" s="330" t="s">
        <v>113</v>
      </c>
      <c r="I51" s="330" t="s">
        <v>113</v>
      </c>
      <c r="J51" s="329" t="s">
        <v>113</v>
      </c>
      <c r="K51" s="212"/>
      <c r="L51" s="143"/>
    </row>
    <row r="52" spans="1:12" ht="12.75">
      <c r="A52" s="183"/>
      <c r="B52" s="330"/>
      <c r="C52" s="330"/>
      <c r="D52" s="124"/>
      <c r="E52" s="330"/>
      <c r="F52" s="330"/>
      <c r="G52" s="330"/>
      <c r="H52" s="330"/>
      <c r="I52" s="330"/>
      <c r="J52" s="329"/>
      <c r="K52" s="212"/>
      <c r="L52" s="143"/>
    </row>
    <row r="53" spans="1:17" ht="12.75">
      <c r="A53" s="182" t="s">
        <v>243</v>
      </c>
      <c r="B53" s="327">
        <v>24641</v>
      </c>
      <c r="C53" s="327">
        <v>399006</v>
      </c>
      <c r="D53" s="201">
        <f>SUM(B53:C53)</f>
        <v>423647</v>
      </c>
      <c r="E53" s="327">
        <v>130</v>
      </c>
      <c r="F53" s="327">
        <v>220</v>
      </c>
      <c r="G53" s="327">
        <v>65</v>
      </c>
      <c r="H53" s="327">
        <v>423193</v>
      </c>
      <c r="I53" s="327" t="s">
        <v>113</v>
      </c>
      <c r="J53" s="325">
        <v>39</v>
      </c>
      <c r="K53" s="212"/>
      <c r="L53" s="143"/>
      <c r="P53" s="169"/>
      <c r="Q53" s="169"/>
    </row>
    <row r="54" spans="1:11" ht="12.75">
      <c r="A54" s="184" t="s">
        <v>244</v>
      </c>
      <c r="B54" s="327">
        <v>4310</v>
      </c>
      <c r="C54" s="327" t="s">
        <v>113</v>
      </c>
      <c r="D54" s="201">
        <f>SUM(B54:C54)</f>
        <v>4310</v>
      </c>
      <c r="E54" s="327">
        <v>380</v>
      </c>
      <c r="F54" s="327">
        <v>1500</v>
      </c>
      <c r="G54" s="327">
        <v>280</v>
      </c>
      <c r="H54" s="327">
        <v>2150</v>
      </c>
      <c r="I54" s="327" t="s">
        <v>113</v>
      </c>
      <c r="J54" s="325" t="s">
        <v>113</v>
      </c>
      <c r="K54" s="212"/>
    </row>
    <row r="55" spans="1:11" ht="12.75">
      <c r="A55" s="182" t="s">
        <v>245</v>
      </c>
      <c r="B55" s="327">
        <v>15135</v>
      </c>
      <c r="C55" s="327" t="s">
        <v>113</v>
      </c>
      <c r="D55" s="201">
        <f>SUM(B55:C55)</f>
        <v>15135</v>
      </c>
      <c r="E55" s="327">
        <v>15135</v>
      </c>
      <c r="F55" s="327" t="s">
        <v>113</v>
      </c>
      <c r="G55" s="327" t="s">
        <v>113</v>
      </c>
      <c r="H55" s="327" t="s">
        <v>113</v>
      </c>
      <c r="I55" s="327" t="s">
        <v>113</v>
      </c>
      <c r="J55" s="325" t="s">
        <v>113</v>
      </c>
      <c r="K55" s="212"/>
    </row>
    <row r="56" spans="1:11" ht="12.75">
      <c r="A56" s="182" t="s">
        <v>246</v>
      </c>
      <c r="B56" s="327" t="s">
        <v>113</v>
      </c>
      <c r="C56" s="327" t="s">
        <v>113</v>
      </c>
      <c r="D56" s="327" t="s">
        <v>113</v>
      </c>
      <c r="E56" s="327" t="s">
        <v>113</v>
      </c>
      <c r="F56" s="327" t="s">
        <v>113</v>
      </c>
      <c r="G56" s="327" t="s">
        <v>113</v>
      </c>
      <c r="H56" s="327" t="s">
        <v>113</v>
      </c>
      <c r="I56" s="327" t="s">
        <v>113</v>
      </c>
      <c r="J56" s="325" t="s">
        <v>113</v>
      </c>
      <c r="K56" s="212"/>
    </row>
    <row r="57" spans="1:11" ht="12.75">
      <c r="A57" s="182" t="s">
        <v>247</v>
      </c>
      <c r="B57" s="327">
        <v>36317</v>
      </c>
      <c r="C57" s="327" t="s">
        <v>113</v>
      </c>
      <c r="D57" s="201">
        <f>SUM(B57:C57)</f>
        <v>36317</v>
      </c>
      <c r="E57" s="327">
        <v>19974</v>
      </c>
      <c r="F57" s="327" t="s">
        <v>113</v>
      </c>
      <c r="G57" s="327">
        <v>8988</v>
      </c>
      <c r="H57" s="327">
        <v>7355</v>
      </c>
      <c r="I57" s="327" t="s">
        <v>113</v>
      </c>
      <c r="J57" s="325" t="s">
        <v>113</v>
      </c>
      <c r="K57" s="212"/>
    </row>
    <row r="58" spans="1:11" ht="12.75">
      <c r="A58" s="185" t="s">
        <v>248</v>
      </c>
      <c r="B58" s="330">
        <v>80403</v>
      </c>
      <c r="C58" s="330">
        <v>399006</v>
      </c>
      <c r="D58" s="136">
        <f>SUM(D53:D57)</f>
        <v>479409</v>
      </c>
      <c r="E58" s="330">
        <v>35619</v>
      </c>
      <c r="F58" s="330">
        <v>1720</v>
      </c>
      <c r="G58" s="330">
        <v>9333</v>
      </c>
      <c r="H58" s="330">
        <v>432698</v>
      </c>
      <c r="I58" s="330" t="s">
        <v>113</v>
      </c>
      <c r="J58" s="329">
        <v>39</v>
      </c>
      <c r="K58" s="212"/>
    </row>
    <row r="59" spans="1:11" ht="12.75">
      <c r="A59" s="185"/>
      <c r="B59" s="330"/>
      <c r="C59" s="330"/>
      <c r="D59" s="124"/>
      <c r="E59" s="330"/>
      <c r="F59" s="330"/>
      <c r="G59" s="330"/>
      <c r="H59" s="330"/>
      <c r="I59" s="330"/>
      <c r="J59" s="329"/>
      <c r="K59" s="212"/>
    </row>
    <row r="60" spans="1:11" ht="12.75">
      <c r="A60" s="182" t="s">
        <v>249</v>
      </c>
      <c r="B60" s="327" t="s">
        <v>113</v>
      </c>
      <c r="C60" s="327" t="s">
        <v>113</v>
      </c>
      <c r="D60" s="327" t="s">
        <v>113</v>
      </c>
      <c r="E60" s="327" t="s">
        <v>113</v>
      </c>
      <c r="F60" s="327" t="s">
        <v>113</v>
      </c>
      <c r="G60" s="327" t="s">
        <v>113</v>
      </c>
      <c r="H60" s="327" t="s">
        <v>113</v>
      </c>
      <c r="I60" s="327" t="s">
        <v>113</v>
      </c>
      <c r="J60" s="325" t="s">
        <v>113</v>
      </c>
      <c r="K60" s="212"/>
    </row>
    <row r="61" spans="1:11" ht="12.75">
      <c r="A61" s="184" t="s">
        <v>250</v>
      </c>
      <c r="B61" s="327" t="s">
        <v>113</v>
      </c>
      <c r="C61" s="327" t="s">
        <v>113</v>
      </c>
      <c r="D61" s="327" t="s">
        <v>113</v>
      </c>
      <c r="E61" s="327" t="s">
        <v>113</v>
      </c>
      <c r="F61" s="327" t="s">
        <v>113</v>
      </c>
      <c r="G61" s="327" t="s">
        <v>113</v>
      </c>
      <c r="H61" s="327" t="s">
        <v>113</v>
      </c>
      <c r="I61" s="327" t="s">
        <v>113</v>
      </c>
      <c r="J61" s="325" t="s">
        <v>113</v>
      </c>
      <c r="K61" s="212"/>
    </row>
    <row r="62" spans="1:11" ht="12.75">
      <c r="A62" s="182" t="s">
        <v>251</v>
      </c>
      <c r="B62" s="327">
        <v>380</v>
      </c>
      <c r="C62" s="327" t="s">
        <v>113</v>
      </c>
      <c r="D62" s="201">
        <f>SUM(B62:C62)</f>
        <v>380</v>
      </c>
      <c r="E62" s="327" t="s">
        <v>113</v>
      </c>
      <c r="F62" s="327" t="s">
        <v>113</v>
      </c>
      <c r="G62" s="327" t="s">
        <v>113</v>
      </c>
      <c r="H62" s="327" t="s">
        <v>113</v>
      </c>
      <c r="I62" s="327" t="s">
        <v>113</v>
      </c>
      <c r="J62" s="325">
        <v>380</v>
      </c>
      <c r="K62" s="212"/>
    </row>
    <row r="63" spans="1:11" ht="12.75">
      <c r="A63" s="183" t="s">
        <v>252</v>
      </c>
      <c r="B63" s="330">
        <v>380</v>
      </c>
      <c r="C63" s="330" t="s">
        <v>113</v>
      </c>
      <c r="D63" s="136">
        <f>SUM(D60:D62)</f>
        <v>380</v>
      </c>
      <c r="E63" s="330" t="s">
        <v>113</v>
      </c>
      <c r="F63" s="330" t="s">
        <v>113</v>
      </c>
      <c r="G63" s="330" t="s">
        <v>113</v>
      </c>
      <c r="H63" s="330" t="s">
        <v>113</v>
      </c>
      <c r="I63" s="330" t="s">
        <v>113</v>
      </c>
      <c r="J63" s="329">
        <v>380</v>
      </c>
      <c r="K63" s="212"/>
    </row>
    <row r="64" spans="1:11" ht="12.75">
      <c r="A64" s="183"/>
      <c r="B64" s="330"/>
      <c r="C64" s="330"/>
      <c r="D64" s="124"/>
      <c r="E64" s="330"/>
      <c r="F64" s="330"/>
      <c r="G64" s="330"/>
      <c r="H64" s="330"/>
      <c r="I64" s="330"/>
      <c r="J64" s="329"/>
      <c r="K64" s="212"/>
    </row>
    <row r="65" spans="1:11" ht="12.75">
      <c r="A65" s="183" t="s">
        <v>253</v>
      </c>
      <c r="B65" s="330" t="s">
        <v>113</v>
      </c>
      <c r="C65" s="330" t="s">
        <v>113</v>
      </c>
      <c r="D65" s="330" t="s">
        <v>113</v>
      </c>
      <c r="E65" s="330" t="s">
        <v>113</v>
      </c>
      <c r="F65" s="330" t="s">
        <v>113</v>
      </c>
      <c r="G65" s="330" t="s">
        <v>113</v>
      </c>
      <c r="H65" s="330" t="s">
        <v>113</v>
      </c>
      <c r="I65" s="330" t="s">
        <v>113</v>
      </c>
      <c r="J65" s="329" t="s">
        <v>113</v>
      </c>
      <c r="K65" s="212"/>
    </row>
    <row r="66" spans="1:11" ht="12.75">
      <c r="A66" s="183"/>
      <c r="B66" s="330"/>
      <c r="C66" s="330"/>
      <c r="D66" s="124"/>
      <c r="E66" s="330"/>
      <c r="F66" s="330"/>
      <c r="G66" s="330"/>
      <c r="H66" s="330"/>
      <c r="I66" s="330"/>
      <c r="J66" s="329"/>
      <c r="K66" s="212"/>
    </row>
    <row r="67" spans="1:11" ht="12.75">
      <c r="A67" s="182" t="s">
        <v>254</v>
      </c>
      <c r="B67" s="327" t="s">
        <v>113</v>
      </c>
      <c r="C67" s="327" t="s">
        <v>113</v>
      </c>
      <c r="D67" s="327" t="s">
        <v>113</v>
      </c>
      <c r="E67" s="327" t="s">
        <v>113</v>
      </c>
      <c r="F67" s="327" t="s">
        <v>113</v>
      </c>
      <c r="G67" s="327" t="s">
        <v>113</v>
      </c>
      <c r="H67" s="327" t="s">
        <v>113</v>
      </c>
      <c r="I67" s="327" t="s">
        <v>113</v>
      </c>
      <c r="J67" s="325" t="s">
        <v>113</v>
      </c>
      <c r="K67" s="212"/>
    </row>
    <row r="68" spans="1:11" ht="12.75">
      <c r="A68" s="184" t="s">
        <v>255</v>
      </c>
      <c r="B68" s="327" t="s">
        <v>113</v>
      </c>
      <c r="C68" s="327" t="s">
        <v>113</v>
      </c>
      <c r="D68" s="327" t="s">
        <v>113</v>
      </c>
      <c r="E68" s="327" t="s">
        <v>113</v>
      </c>
      <c r="F68" s="327" t="s">
        <v>113</v>
      </c>
      <c r="G68" s="327" t="s">
        <v>113</v>
      </c>
      <c r="H68" s="327" t="s">
        <v>113</v>
      </c>
      <c r="I68" s="327" t="s">
        <v>113</v>
      </c>
      <c r="J68" s="325" t="s">
        <v>113</v>
      </c>
      <c r="K68" s="212"/>
    </row>
    <row r="69" spans="1:11" ht="12.75">
      <c r="A69" s="183" t="s">
        <v>256</v>
      </c>
      <c r="B69" s="330" t="s">
        <v>113</v>
      </c>
      <c r="C69" s="330" t="s">
        <v>113</v>
      </c>
      <c r="D69" s="330" t="s">
        <v>113</v>
      </c>
      <c r="E69" s="330" t="s">
        <v>113</v>
      </c>
      <c r="F69" s="330" t="s">
        <v>113</v>
      </c>
      <c r="G69" s="330" t="s">
        <v>113</v>
      </c>
      <c r="H69" s="330" t="s">
        <v>113</v>
      </c>
      <c r="I69" s="330" t="s">
        <v>113</v>
      </c>
      <c r="J69" s="329" t="s">
        <v>113</v>
      </c>
      <c r="K69" s="212"/>
    </row>
    <row r="70" spans="1:11" ht="12.75">
      <c r="A70" s="183"/>
      <c r="B70" s="330"/>
      <c r="C70" s="330"/>
      <c r="D70" s="124"/>
      <c r="E70" s="330"/>
      <c r="F70" s="330"/>
      <c r="G70" s="330"/>
      <c r="H70" s="330"/>
      <c r="I70" s="330"/>
      <c r="J70" s="329"/>
      <c r="K70" s="212"/>
    </row>
    <row r="71" spans="1:11" ht="12.75">
      <c r="A71" s="184" t="s">
        <v>257</v>
      </c>
      <c r="B71" s="327" t="s">
        <v>113</v>
      </c>
      <c r="C71" s="327" t="s">
        <v>113</v>
      </c>
      <c r="D71" s="327" t="s">
        <v>113</v>
      </c>
      <c r="E71" s="327" t="s">
        <v>113</v>
      </c>
      <c r="F71" s="327" t="s">
        <v>113</v>
      </c>
      <c r="G71" s="327" t="s">
        <v>113</v>
      </c>
      <c r="H71" s="327" t="s">
        <v>113</v>
      </c>
      <c r="I71" s="327" t="s">
        <v>113</v>
      </c>
      <c r="J71" s="325" t="s">
        <v>113</v>
      </c>
      <c r="K71" s="212"/>
    </row>
    <row r="72" spans="1:11" ht="12.75">
      <c r="A72" s="184" t="s">
        <v>258</v>
      </c>
      <c r="B72" s="327">
        <v>2720</v>
      </c>
      <c r="C72" s="327" t="s">
        <v>113</v>
      </c>
      <c r="D72" s="201">
        <f>SUM(B72:C72)</f>
        <v>2720</v>
      </c>
      <c r="E72" s="327" t="s">
        <v>113</v>
      </c>
      <c r="F72" s="327" t="s">
        <v>113</v>
      </c>
      <c r="G72" s="327">
        <v>2720</v>
      </c>
      <c r="H72" s="327" t="s">
        <v>113</v>
      </c>
      <c r="I72" s="327" t="s">
        <v>113</v>
      </c>
      <c r="J72" s="325" t="s">
        <v>113</v>
      </c>
      <c r="K72" s="212"/>
    </row>
    <row r="73" spans="1:11" ht="12.75">
      <c r="A73" s="184" t="s">
        <v>259</v>
      </c>
      <c r="B73" s="327">
        <v>247993</v>
      </c>
      <c r="C73" s="327">
        <v>2304</v>
      </c>
      <c r="D73" s="201">
        <f>SUM(B73:C73)</f>
        <v>250297</v>
      </c>
      <c r="E73" s="327" t="s">
        <v>113</v>
      </c>
      <c r="F73" s="327" t="s">
        <v>113</v>
      </c>
      <c r="G73" s="327" t="s">
        <v>113</v>
      </c>
      <c r="H73" s="327" t="s">
        <v>113</v>
      </c>
      <c r="I73" s="327" t="s">
        <v>113</v>
      </c>
      <c r="J73" s="325">
        <v>250297</v>
      </c>
      <c r="K73" s="212"/>
    </row>
    <row r="74" spans="1:11" ht="12.75">
      <c r="A74" s="182" t="s">
        <v>260</v>
      </c>
      <c r="B74" s="327" t="s">
        <v>113</v>
      </c>
      <c r="C74" s="327" t="s">
        <v>113</v>
      </c>
      <c r="D74" s="327" t="s">
        <v>113</v>
      </c>
      <c r="E74" s="327" t="s">
        <v>113</v>
      </c>
      <c r="F74" s="327" t="s">
        <v>113</v>
      </c>
      <c r="G74" s="327" t="s">
        <v>113</v>
      </c>
      <c r="H74" s="327" t="s">
        <v>113</v>
      </c>
      <c r="I74" s="327" t="s">
        <v>113</v>
      </c>
      <c r="J74" s="325" t="s">
        <v>113</v>
      </c>
      <c r="K74" s="212"/>
    </row>
    <row r="75" spans="1:11" ht="12.75">
      <c r="A75" s="182" t="s">
        <v>261</v>
      </c>
      <c r="B75" s="327" t="s">
        <v>113</v>
      </c>
      <c r="C75" s="327" t="s">
        <v>113</v>
      </c>
      <c r="D75" s="327" t="s">
        <v>113</v>
      </c>
      <c r="E75" s="327" t="s">
        <v>113</v>
      </c>
      <c r="F75" s="327" t="s">
        <v>113</v>
      </c>
      <c r="G75" s="327" t="s">
        <v>113</v>
      </c>
      <c r="H75" s="327" t="s">
        <v>113</v>
      </c>
      <c r="I75" s="327" t="s">
        <v>113</v>
      </c>
      <c r="J75" s="325" t="s">
        <v>113</v>
      </c>
      <c r="K75" s="212"/>
    </row>
    <row r="76" spans="1:11" ht="12.75">
      <c r="A76" s="184" t="s">
        <v>262</v>
      </c>
      <c r="B76" s="327" t="s">
        <v>113</v>
      </c>
      <c r="C76" s="327" t="s">
        <v>113</v>
      </c>
      <c r="D76" s="327" t="s">
        <v>113</v>
      </c>
      <c r="E76" s="327" t="s">
        <v>113</v>
      </c>
      <c r="F76" s="327" t="s">
        <v>113</v>
      </c>
      <c r="G76" s="327" t="s">
        <v>113</v>
      </c>
      <c r="H76" s="327" t="s">
        <v>113</v>
      </c>
      <c r="I76" s="327" t="s">
        <v>113</v>
      </c>
      <c r="J76" s="325" t="s">
        <v>113</v>
      </c>
      <c r="K76" s="212"/>
    </row>
    <row r="77" spans="1:11" ht="12.75">
      <c r="A77" s="184" t="s">
        <v>263</v>
      </c>
      <c r="B77" s="327">
        <v>1891</v>
      </c>
      <c r="C77" s="327" t="s">
        <v>113</v>
      </c>
      <c r="D77" s="201">
        <f>SUM(B77:C77)</f>
        <v>1891</v>
      </c>
      <c r="E77" s="327">
        <v>41</v>
      </c>
      <c r="F77" s="327" t="s">
        <v>113</v>
      </c>
      <c r="G77" s="327">
        <v>50</v>
      </c>
      <c r="H77" s="327" t="s">
        <v>113</v>
      </c>
      <c r="I77" s="327" t="s">
        <v>113</v>
      </c>
      <c r="J77" s="325">
        <v>1800</v>
      </c>
      <c r="K77" s="212"/>
    </row>
    <row r="78" spans="1:11" ht="12.75">
      <c r="A78" s="182" t="s">
        <v>264</v>
      </c>
      <c r="B78" s="327" t="s">
        <v>113</v>
      </c>
      <c r="C78" s="327" t="s">
        <v>113</v>
      </c>
      <c r="D78" s="327" t="s">
        <v>113</v>
      </c>
      <c r="E78" s="327" t="s">
        <v>113</v>
      </c>
      <c r="F78" s="327" t="s">
        <v>113</v>
      </c>
      <c r="G78" s="327" t="s">
        <v>113</v>
      </c>
      <c r="H78" s="327" t="s">
        <v>113</v>
      </c>
      <c r="I78" s="327" t="s">
        <v>113</v>
      </c>
      <c r="J78" s="325" t="s">
        <v>113</v>
      </c>
      <c r="K78" s="212"/>
    </row>
    <row r="79" spans="1:11" ht="12.75">
      <c r="A79" s="185" t="s">
        <v>458</v>
      </c>
      <c r="B79" s="330">
        <v>252604</v>
      </c>
      <c r="C79" s="330">
        <v>2304</v>
      </c>
      <c r="D79" s="136">
        <f>SUM(D71:D78)</f>
        <v>254908</v>
      </c>
      <c r="E79" s="330">
        <v>41</v>
      </c>
      <c r="F79" s="330" t="s">
        <v>113</v>
      </c>
      <c r="G79" s="330">
        <v>2770</v>
      </c>
      <c r="H79" s="330" t="s">
        <v>113</v>
      </c>
      <c r="I79" s="327" t="s">
        <v>113</v>
      </c>
      <c r="J79" s="329">
        <v>252097</v>
      </c>
      <c r="K79" s="212"/>
    </row>
    <row r="80" spans="1:11" ht="12.75">
      <c r="A80" s="185"/>
      <c r="B80" s="330"/>
      <c r="C80" s="330"/>
      <c r="D80" s="124"/>
      <c r="E80" s="330"/>
      <c r="F80" s="330"/>
      <c r="G80" s="330"/>
      <c r="H80" s="330"/>
      <c r="I80" s="330"/>
      <c r="J80" s="329"/>
      <c r="K80" s="212"/>
    </row>
    <row r="81" spans="1:11" ht="12.75">
      <c r="A81" s="182" t="s">
        <v>265</v>
      </c>
      <c r="B81" s="327" t="s">
        <v>113</v>
      </c>
      <c r="C81" s="327" t="s">
        <v>113</v>
      </c>
      <c r="D81" s="327" t="s">
        <v>113</v>
      </c>
      <c r="E81" s="327" t="s">
        <v>113</v>
      </c>
      <c r="F81" s="327" t="s">
        <v>113</v>
      </c>
      <c r="G81" s="327" t="s">
        <v>113</v>
      </c>
      <c r="H81" s="327" t="s">
        <v>113</v>
      </c>
      <c r="I81" s="327" t="s">
        <v>113</v>
      </c>
      <c r="J81" s="325" t="s">
        <v>113</v>
      </c>
      <c r="K81" s="212"/>
    </row>
    <row r="82" spans="1:11" ht="12.75">
      <c r="A82" s="182" t="s">
        <v>266</v>
      </c>
      <c r="B82" s="327" t="s">
        <v>113</v>
      </c>
      <c r="C82" s="327" t="s">
        <v>113</v>
      </c>
      <c r="D82" s="327" t="s">
        <v>113</v>
      </c>
      <c r="E82" s="327" t="s">
        <v>113</v>
      </c>
      <c r="F82" s="327" t="s">
        <v>113</v>
      </c>
      <c r="G82" s="327" t="s">
        <v>113</v>
      </c>
      <c r="H82" s="327" t="s">
        <v>113</v>
      </c>
      <c r="I82" s="327" t="s">
        <v>113</v>
      </c>
      <c r="J82" s="325" t="s">
        <v>113</v>
      </c>
      <c r="K82" s="212"/>
    </row>
    <row r="83" spans="1:10" ht="12.75">
      <c r="A83" s="183" t="s">
        <v>267</v>
      </c>
      <c r="B83" s="330" t="s">
        <v>113</v>
      </c>
      <c r="C83" s="330" t="s">
        <v>113</v>
      </c>
      <c r="D83" s="330" t="s">
        <v>113</v>
      </c>
      <c r="E83" s="330" t="s">
        <v>113</v>
      </c>
      <c r="F83" s="330" t="s">
        <v>113</v>
      </c>
      <c r="G83" s="330" t="s">
        <v>113</v>
      </c>
      <c r="H83" s="330" t="s">
        <v>113</v>
      </c>
      <c r="I83" s="330" t="s">
        <v>113</v>
      </c>
      <c r="J83" s="329" t="s">
        <v>113</v>
      </c>
    </row>
    <row r="84" spans="1:11" ht="12.75">
      <c r="A84" s="183"/>
      <c r="B84" s="330"/>
      <c r="C84" s="330"/>
      <c r="D84" s="124"/>
      <c r="E84" s="330"/>
      <c r="F84" s="330"/>
      <c r="G84" s="330"/>
      <c r="H84" s="330"/>
      <c r="I84" s="330"/>
      <c r="J84" s="329"/>
      <c r="K84" s="212"/>
    </row>
    <row r="85" spans="1:11" ht="13.5" thickBot="1">
      <c r="A85" s="341" t="s">
        <v>268</v>
      </c>
      <c r="B85" s="335">
        <v>718255</v>
      </c>
      <c r="C85" s="335">
        <v>841263</v>
      </c>
      <c r="D85" s="147">
        <f>SUM(D12,D14,D16,D21,D23,D25,D30,D36,D38,D49,D51,D58,D63,D65,D69,D79,D83)</f>
        <v>1559518</v>
      </c>
      <c r="E85" s="335">
        <v>40112</v>
      </c>
      <c r="F85" s="335">
        <v>24519</v>
      </c>
      <c r="G85" s="335">
        <v>58105</v>
      </c>
      <c r="H85" s="335">
        <v>440798</v>
      </c>
      <c r="I85" s="335">
        <v>710807</v>
      </c>
      <c r="J85" s="333">
        <v>285177</v>
      </c>
      <c r="K85" s="212"/>
    </row>
    <row r="86" ht="12.75">
      <c r="D86" s="336"/>
    </row>
    <row r="87" spans="2:4" ht="12.75">
      <c r="B87" s="142"/>
      <c r="C87" s="142"/>
      <c r="D87" s="142"/>
    </row>
    <row r="88" ht="12.75">
      <c r="D88" s="142"/>
    </row>
  </sheetData>
  <mergeCells count="6">
    <mergeCell ref="A3:J3"/>
    <mergeCell ref="A1:J1"/>
    <mergeCell ref="B6:B7"/>
    <mergeCell ref="C6:C7"/>
    <mergeCell ref="B5:D5"/>
    <mergeCell ref="D6:D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62"/>
  <dimension ref="A1:N35"/>
  <sheetViews>
    <sheetView showGridLines="0" tabSelected="1" zoomScale="75" zoomScaleNormal="75" zoomScaleSheetLayoutView="50" workbookViewId="0" topLeftCell="A1">
      <selection activeCell="A1" sqref="A1:I1"/>
    </sheetView>
  </sheetViews>
  <sheetFormatPr defaultColWidth="11.421875" defaultRowHeight="12.75"/>
  <cols>
    <col min="1" max="1" width="34.421875" style="3" customWidth="1"/>
    <col min="2" max="7" width="10.7109375" style="3" customWidth="1"/>
    <col min="8" max="8" width="19.7109375" style="3" customWidth="1"/>
    <col min="9" max="9" width="15.8515625" style="3" customWidth="1"/>
    <col min="10" max="16384" width="11.421875" style="3" customWidth="1"/>
  </cols>
  <sheetData>
    <row r="1" spans="1:9" s="2" customFormat="1" ht="18">
      <c r="A1" s="444" t="s">
        <v>0</v>
      </c>
      <c r="B1" s="444"/>
      <c r="C1" s="444"/>
      <c r="D1" s="444"/>
      <c r="E1" s="444"/>
      <c r="F1" s="444"/>
      <c r="G1" s="444"/>
      <c r="H1" s="444"/>
      <c r="I1" s="444"/>
    </row>
    <row r="2" spans="1:9" ht="12.75">
      <c r="A2" s="214"/>
      <c r="B2" s="214"/>
      <c r="C2" s="214"/>
      <c r="D2" s="214"/>
      <c r="E2" s="214"/>
      <c r="F2" s="214"/>
      <c r="G2" s="214"/>
      <c r="H2" s="214"/>
      <c r="I2" s="215"/>
    </row>
    <row r="3" spans="1:9" ht="15">
      <c r="A3" s="448" t="s">
        <v>432</v>
      </c>
      <c r="B3" s="448"/>
      <c r="C3" s="448"/>
      <c r="D3" s="448"/>
      <c r="E3" s="448"/>
      <c r="F3" s="448"/>
      <c r="G3" s="448"/>
      <c r="H3" s="448"/>
      <c r="I3" s="448"/>
    </row>
    <row r="4" spans="1:9" s="216" customFormat="1" ht="15">
      <c r="A4" s="448" t="s">
        <v>314</v>
      </c>
      <c r="B4" s="448"/>
      <c r="C4" s="448"/>
      <c r="D4" s="448"/>
      <c r="E4" s="448"/>
      <c r="F4" s="448"/>
      <c r="G4" s="448"/>
      <c r="H4" s="448"/>
      <c r="I4" s="448"/>
    </row>
    <row r="5" spans="1:9" s="216" customFormat="1" ht="15">
      <c r="A5" s="484" t="s">
        <v>452</v>
      </c>
      <c r="B5" s="484"/>
      <c r="C5" s="484"/>
      <c r="D5" s="484"/>
      <c r="E5" s="484"/>
      <c r="F5" s="484"/>
      <c r="G5" s="484"/>
      <c r="H5" s="484"/>
      <c r="I5" s="484"/>
    </row>
    <row r="6" spans="1:9" ht="12.75">
      <c r="A6" s="7"/>
      <c r="B6" s="7"/>
      <c r="C6" s="7"/>
      <c r="D6" s="7"/>
      <c r="E6" s="7"/>
      <c r="F6" s="7"/>
      <c r="G6" s="7"/>
      <c r="H6" s="7"/>
      <c r="I6" s="215"/>
    </row>
    <row r="7" spans="1:9" ht="14.25">
      <c r="A7" s="295"/>
      <c r="B7" s="485" t="s">
        <v>315</v>
      </c>
      <c r="C7" s="486"/>
      <c r="D7" s="485" t="s">
        <v>329</v>
      </c>
      <c r="E7" s="486"/>
      <c r="F7" s="485" t="s">
        <v>316</v>
      </c>
      <c r="G7" s="486"/>
      <c r="H7" s="485" t="s">
        <v>87</v>
      </c>
      <c r="I7" s="487"/>
    </row>
    <row r="8" spans="1:9" ht="12.75">
      <c r="A8" s="217" t="s">
        <v>317</v>
      </c>
      <c r="B8" s="217"/>
      <c r="C8" s="218"/>
      <c r="D8" s="217"/>
      <c r="E8" s="219"/>
      <c r="F8" s="220"/>
      <c r="G8" s="218"/>
      <c r="H8" s="217"/>
      <c r="I8" s="219"/>
    </row>
    <row r="9" spans="1:9" ht="13.5" thickBot="1">
      <c r="A9" s="296"/>
      <c r="B9" s="297" t="s">
        <v>9</v>
      </c>
      <c r="C9" s="297" t="s">
        <v>318</v>
      </c>
      <c r="D9" s="297" t="s">
        <v>9</v>
      </c>
      <c r="E9" s="298" t="s">
        <v>318</v>
      </c>
      <c r="F9" s="299" t="s">
        <v>9</v>
      </c>
      <c r="G9" s="297" t="s">
        <v>318</v>
      </c>
      <c r="H9" s="297" t="s">
        <v>9</v>
      </c>
      <c r="I9" s="298" t="s">
        <v>318</v>
      </c>
    </row>
    <row r="10" spans="1:9" s="216" customFormat="1" ht="12.75">
      <c r="A10" s="221" t="s">
        <v>426</v>
      </c>
      <c r="B10" s="222">
        <v>33937</v>
      </c>
      <c r="C10" s="222">
        <v>19807</v>
      </c>
      <c r="D10" s="222">
        <v>11375</v>
      </c>
      <c r="E10" s="223">
        <v>4325</v>
      </c>
      <c r="F10" s="224">
        <v>18884</v>
      </c>
      <c r="G10" s="222">
        <v>11861</v>
      </c>
      <c r="H10" s="222">
        <v>3678</v>
      </c>
      <c r="I10" s="223">
        <v>3621</v>
      </c>
    </row>
    <row r="11" spans="1:9" ht="12.75">
      <c r="A11" s="225"/>
      <c r="B11" s="226"/>
      <c r="C11" s="226"/>
      <c r="D11" s="226"/>
      <c r="E11" s="227"/>
      <c r="F11" s="228"/>
      <c r="G11" s="226"/>
      <c r="H11" s="226"/>
      <c r="I11" s="227"/>
    </row>
    <row r="12" spans="1:9" s="216" customFormat="1" ht="12.75">
      <c r="A12" s="225" t="s">
        <v>319</v>
      </c>
      <c r="B12" s="229">
        <v>3159</v>
      </c>
      <c r="C12" s="229">
        <v>3157</v>
      </c>
      <c r="D12" s="229" t="s">
        <v>113</v>
      </c>
      <c r="E12" s="230" t="s">
        <v>113</v>
      </c>
      <c r="F12" s="231" t="s">
        <v>113</v>
      </c>
      <c r="G12" s="229" t="s">
        <v>113</v>
      </c>
      <c r="H12" s="229">
        <v>3159</v>
      </c>
      <c r="I12" s="230">
        <v>3157</v>
      </c>
    </row>
    <row r="13" spans="1:9" ht="12.75">
      <c r="A13" s="225"/>
      <c r="B13" s="226"/>
      <c r="C13" s="226"/>
      <c r="D13" s="226"/>
      <c r="E13" s="227"/>
      <c r="F13" s="228"/>
      <c r="G13" s="226"/>
      <c r="H13" s="226"/>
      <c r="I13" s="227"/>
    </row>
    <row r="14" spans="1:9" s="216" customFormat="1" ht="12.75">
      <c r="A14" s="225" t="s">
        <v>427</v>
      </c>
      <c r="B14" s="229">
        <v>30547</v>
      </c>
      <c r="C14" s="229">
        <v>16420</v>
      </c>
      <c r="D14" s="229">
        <v>11375</v>
      </c>
      <c r="E14" s="230">
        <v>4325</v>
      </c>
      <c r="F14" s="231">
        <v>18864</v>
      </c>
      <c r="G14" s="229">
        <v>11861</v>
      </c>
      <c r="H14" s="229">
        <v>288</v>
      </c>
      <c r="I14" s="230">
        <v>234</v>
      </c>
    </row>
    <row r="15" spans="1:9" ht="12.75">
      <c r="A15" s="225"/>
      <c r="B15" s="226"/>
      <c r="C15" s="226"/>
      <c r="D15" s="226"/>
      <c r="E15" s="227"/>
      <c r="F15" s="228"/>
      <c r="G15" s="226"/>
      <c r="H15" s="226"/>
      <c r="I15" s="227"/>
    </row>
    <row r="16" spans="1:9" s="216" customFormat="1" ht="12.75">
      <c r="A16" s="225" t="s">
        <v>320</v>
      </c>
      <c r="B16" s="229">
        <v>191</v>
      </c>
      <c r="C16" s="229">
        <v>93</v>
      </c>
      <c r="D16" s="229">
        <v>54</v>
      </c>
      <c r="E16" s="230">
        <v>33</v>
      </c>
      <c r="F16" s="231">
        <v>98</v>
      </c>
      <c r="G16" s="229">
        <v>30</v>
      </c>
      <c r="H16" s="229">
        <v>39</v>
      </c>
      <c r="I16" s="230">
        <v>30</v>
      </c>
    </row>
    <row r="17" spans="1:9" ht="12.75">
      <c r="A17" s="232" t="s">
        <v>321</v>
      </c>
      <c r="B17" s="226">
        <v>12</v>
      </c>
      <c r="C17" s="226">
        <v>3</v>
      </c>
      <c r="D17" s="226" t="s">
        <v>113</v>
      </c>
      <c r="E17" s="227" t="s">
        <v>113</v>
      </c>
      <c r="F17" s="228" t="s">
        <v>113</v>
      </c>
      <c r="G17" s="226" t="s">
        <v>113</v>
      </c>
      <c r="H17" s="226">
        <v>12</v>
      </c>
      <c r="I17" s="227">
        <v>3</v>
      </c>
    </row>
    <row r="18" spans="1:9" ht="12.75">
      <c r="A18" s="232"/>
      <c r="B18" s="226"/>
      <c r="C18" s="226"/>
      <c r="D18" s="226"/>
      <c r="E18" s="227"/>
      <c r="F18" s="228"/>
      <c r="G18" s="226"/>
      <c r="H18" s="226"/>
      <c r="I18" s="227"/>
    </row>
    <row r="19" spans="1:10" s="216" customFormat="1" ht="12.75">
      <c r="A19" s="225" t="s">
        <v>322</v>
      </c>
      <c r="B19" s="229">
        <v>9992</v>
      </c>
      <c r="C19" s="229">
        <v>3655</v>
      </c>
      <c r="D19" s="229">
        <v>4186</v>
      </c>
      <c r="E19" s="230">
        <v>1216</v>
      </c>
      <c r="F19" s="231">
        <v>5670</v>
      </c>
      <c r="G19" s="229">
        <v>2309</v>
      </c>
      <c r="H19" s="229">
        <v>136</v>
      </c>
      <c r="I19" s="230">
        <v>130</v>
      </c>
      <c r="J19" s="356"/>
    </row>
    <row r="20" spans="1:9" ht="12.75">
      <c r="A20" s="232" t="s">
        <v>323</v>
      </c>
      <c r="B20" s="226">
        <v>2451</v>
      </c>
      <c r="C20" s="226">
        <v>526</v>
      </c>
      <c r="D20" s="226">
        <v>658</v>
      </c>
      <c r="E20" s="227">
        <v>111</v>
      </c>
      <c r="F20" s="228">
        <v>1788</v>
      </c>
      <c r="G20" s="226">
        <v>412</v>
      </c>
      <c r="H20" s="226">
        <v>5</v>
      </c>
      <c r="I20" s="227">
        <v>3</v>
      </c>
    </row>
    <row r="21" spans="1:9" ht="12.75">
      <c r="A21" s="232"/>
      <c r="B21" s="226"/>
      <c r="C21" s="226"/>
      <c r="D21" s="226"/>
      <c r="E21" s="227"/>
      <c r="F21" s="228"/>
      <c r="G21" s="226"/>
      <c r="H21" s="226"/>
      <c r="I21" s="227"/>
    </row>
    <row r="22" spans="1:9" s="216" customFormat="1" ht="12.75">
      <c r="A22" s="225" t="s">
        <v>428</v>
      </c>
      <c r="B22" s="229">
        <v>23439</v>
      </c>
      <c r="C22" s="229">
        <v>14625</v>
      </c>
      <c r="D22" s="229">
        <v>7383</v>
      </c>
      <c r="E22" s="230">
        <v>3720</v>
      </c>
      <c r="F22" s="231">
        <v>16010</v>
      </c>
      <c r="G22" s="229">
        <v>10870</v>
      </c>
      <c r="H22" s="229">
        <v>46</v>
      </c>
      <c r="I22" s="230">
        <v>35</v>
      </c>
    </row>
    <row r="23" spans="1:9" ht="12.75">
      <c r="A23" s="232" t="s">
        <v>324</v>
      </c>
      <c r="B23" s="226">
        <v>13960</v>
      </c>
      <c r="C23" s="226">
        <v>7856</v>
      </c>
      <c r="D23" s="226">
        <v>6933</v>
      </c>
      <c r="E23" s="227">
        <v>3539</v>
      </c>
      <c r="F23" s="228">
        <v>6984</v>
      </c>
      <c r="G23" s="226">
        <v>4285</v>
      </c>
      <c r="H23" s="226">
        <v>43</v>
      </c>
      <c r="I23" s="227">
        <v>32</v>
      </c>
    </row>
    <row r="24" spans="1:9" ht="12.75">
      <c r="A24" s="232" t="s">
        <v>325</v>
      </c>
      <c r="B24" s="226">
        <v>8458</v>
      </c>
      <c r="C24" s="226">
        <v>6265</v>
      </c>
      <c r="D24" s="226">
        <v>246</v>
      </c>
      <c r="E24" s="227">
        <v>104</v>
      </c>
      <c r="F24" s="228">
        <v>8211</v>
      </c>
      <c r="G24" s="226">
        <v>6160</v>
      </c>
      <c r="H24" s="226">
        <v>1</v>
      </c>
      <c r="I24" s="227">
        <v>1</v>
      </c>
    </row>
    <row r="25" spans="1:9" ht="12.75">
      <c r="A25" s="233" t="s">
        <v>326</v>
      </c>
      <c r="B25" s="226">
        <v>7873</v>
      </c>
      <c r="C25" s="226">
        <v>5703</v>
      </c>
      <c r="D25" s="226">
        <v>229</v>
      </c>
      <c r="E25" s="227">
        <v>87</v>
      </c>
      <c r="F25" s="228">
        <v>7643</v>
      </c>
      <c r="G25" s="226">
        <v>5615</v>
      </c>
      <c r="H25" s="226">
        <v>1</v>
      </c>
      <c r="I25" s="227">
        <v>1</v>
      </c>
    </row>
    <row r="26" spans="1:9" ht="12.75">
      <c r="A26" s="233" t="s">
        <v>327</v>
      </c>
      <c r="B26" s="226">
        <v>585</v>
      </c>
      <c r="C26" s="226">
        <v>562</v>
      </c>
      <c r="D26" s="226">
        <v>17</v>
      </c>
      <c r="E26" s="227">
        <v>17</v>
      </c>
      <c r="F26" s="228">
        <v>568</v>
      </c>
      <c r="G26" s="226">
        <v>545</v>
      </c>
      <c r="H26" s="226">
        <v>0</v>
      </c>
      <c r="I26" s="227">
        <v>0</v>
      </c>
    </row>
    <row r="27" spans="1:9" ht="12.75">
      <c r="A27" s="232" t="s">
        <v>286</v>
      </c>
      <c r="B27" s="226">
        <v>626</v>
      </c>
      <c r="C27" s="226">
        <v>307</v>
      </c>
      <c r="D27" s="226">
        <v>0</v>
      </c>
      <c r="E27" s="227">
        <v>0</v>
      </c>
      <c r="F27" s="228">
        <v>626</v>
      </c>
      <c r="G27" s="226">
        <v>307</v>
      </c>
      <c r="H27" s="226">
        <v>0</v>
      </c>
      <c r="I27" s="227">
        <v>0</v>
      </c>
    </row>
    <row r="28" spans="1:9" ht="12.75">
      <c r="A28" s="232" t="s">
        <v>328</v>
      </c>
      <c r="B28" s="226">
        <v>396</v>
      </c>
      <c r="C28" s="226">
        <v>198</v>
      </c>
      <c r="D28" s="226">
        <v>205</v>
      </c>
      <c r="E28" s="227">
        <v>78</v>
      </c>
      <c r="F28" s="228">
        <v>189</v>
      </c>
      <c r="G28" s="226">
        <v>119</v>
      </c>
      <c r="H28" s="226">
        <v>2</v>
      </c>
      <c r="I28" s="227">
        <v>2</v>
      </c>
    </row>
    <row r="29" spans="1:9" ht="12.75">
      <c r="A29" s="232"/>
      <c r="B29" s="226"/>
      <c r="C29" s="226"/>
      <c r="D29" s="226"/>
      <c r="E29" s="227"/>
      <c r="F29" s="228"/>
      <c r="G29" s="226"/>
      <c r="H29" s="226"/>
      <c r="I29" s="227"/>
    </row>
    <row r="30" spans="1:9" s="216" customFormat="1" ht="13.5" thickBot="1">
      <c r="A30" s="234" t="s">
        <v>429</v>
      </c>
      <c r="B30" s="235">
        <v>-2693</v>
      </c>
      <c r="C30" s="235">
        <v>-1767</v>
      </c>
      <c r="D30" s="235">
        <v>-140</v>
      </c>
      <c r="E30" s="236">
        <v>-578</v>
      </c>
      <c r="F30" s="235">
        <v>-2698</v>
      </c>
      <c r="G30" s="235">
        <v>-1288</v>
      </c>
      <c r="H30" s="235">
        <v>145</v>
      </c>
      <c r="I30" s="236">
        <v>99</v>
      </c>
    </row>
    <row r="31" spans="1:12" ht="14.25">
      <c r="A31" s="237" t="s">
        <v>330</v>
      </c>
      <c r="B31" s="238"/>
      <c r="C31" s="238"/>
      <c r="D31" s="238"/>
      <c r="E31" s="238"/>
      <c r="F31" s="238"/>
      <c r="G31" s="239"/>
      <c r="H31" s="239"/>
      <c r="I31" s="239"/>
      <c r="J31" s="239"/>
      <c r="K31" s="239"/>
      <c r="L31" s="95"/>
    </row>
    <row r="32" spans="2:8" ht="12.75">
      <c r="B32" s="110"/>
      <c r="C32" s="7"/>
      <c r="D32" s="7"/>
      <c r="E32" s="7"/>
      <c r="F32" s="7"/>
      <c r="G32" s="7"/>
      <c r="H32" s="7"/>
    </row>
    <row r="33" spans="2:9" ht="12.75">
      <c r="B33" s="110"/>
      <c r="C33" s="110"/>
      <c r="D33" s="110"/>
      <c r="E33" s="110"/>
      <c r="F33" s="110"/>
      <c r="G33" s="110"/>
      <c r="H33" s="110"/>
      <c r="I33" s="110"/>
    </row>
    <row r="34" spans="2:14" ht="12.75">
      <c r="B34" s="110"/>
      <c r="C34" s="110"/>
      <c r="D34" s="110"/>
      <c r="E34" s="483"/>
      <c r="F34" s="483"/>
      <c r="G34" s="483"/>
      <c r="H34" s="483"/>
      <c r="I34" s="483"/>
      <c r="J34" s="483"/>
      <c r="K34" s="483"/>
      <c r="L34" s="483"/>
      <c r="M34" s="483"/>
      <c r="N34" s="483"/>
    </row>
    <row r="35" spans="2:8" ht="12.75">
      <c r="B35" s="7"/>
      <c r="C35" s="7"/>
      <c r="D35" s="7"/>
      <c r="H35" s="7"/>
    </row>
    <row r="37" ht="22.5" customHeight="1"/>
    <row r="38" ht="22.5" customHeight="1"/>
    <row r="39" ht="22.5" customHeight="1"/>
    <row r="40" ht="22.5" customHeight="1"/>
    <row r="41" ht="22.5" customHeight="1"/>
    <row r="44" ht="22.5" customHeight="1"/>
    <row r="45" ht="22.5" customHeight="1"/>
    <row r="46" ht="22.5" customHeight="1"/>
    <row r="47" ht="22.5" customHeight="1"/>
  </sheetData>
  <mergeCells count="9">
    <mergeCell ref="A1:I1"/>
    <mergeCell ref="E34:N34"/>
    <mergeCell ref="A3:I3"/>
    <mergeCell ref="A4:I4"/>
    <mergeCell ref="A5:I5"/>
    <mergeCell ref="D7:E7"/>
    <mergeCell ref="B7:C7"/>
    <mergeCell ref="H7:I7"/>
    <mergeCell ref="F7:G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7"/>
  <dimension ref="A1:F85"/>
  <sheetViews>
    <sheetView zoomScale="75" zoomScaleNormal="75" zoomScaleSheetLayoutView="50" workbookViewId="0" topLeftCell="A1">
      <selection activeCell="A1" sqref="A1:D1"/>
    </sheetView>
  </sheetViews>
  <sheetFormatPr defaultColWidth="11.421875" defaultRowHeight="12.75"/>
  <cols>
    <col min="1" max="1" width="24.57421875" style="116" customWidth="1"/>
    <col min="2" max="3" width="19.57421875" style="116" customWidth="1"/>
    <col min="4" max="4" width="41.57421875" style="116" customWidth="1"/>
    <col min="5" max="7" width="11.421875" style="116" customWidth="1"/>
    <col min="8" max="8" width="19.7109375" style="116" customWidth="1"/>
    <col min="9" max="9" width="15.8515625" style="116" customWidth="1"/>
    <col min="10" max="16384" width="11.421875" style="116" customWidth="1"/>
  </cols>
  <sheetData>
    <row r="1" spans="1:5" ht="18">
      <c r="A1" s="440" t="s">
        <v>0</v>
      </c>
      <c r="B1" s="440"/>
      <c r="C1" s="440"/>
      <c r="D1" s="440"/>
      <c r="E1" s="115"/>
    </row>
    <row r="3" spans="1:4" ht="15">
      <c r="A3" s="429" t="s">
        <v>494</v>
      </c>
      <c r="B3" s="429"/>
      <c r="C3" s="429"/>
      <c r="D3" s="429"/>
    </row>
    <row r="4" spans="1:5" ht="12.75">
      <c r="A4" s="121"/>
      <c r="B4" s="121"/>
      <c r="C4" s="121"/>
      <c r="D4" s="121"/>
      <c r="E4" s="125"/>
    </row>
    <row r="5" spans="1:5" ht="12.75">
      <c r="A5" s="125"/>
      <c r="B5" s="152" t="s">
        <v>331</v>
      </c>
      <c r="C5" s="119" t="s">
        <v>332</v>
      </c>
      <c r="D5" s="119" t="s">
        <v>207</v>
      </c>
      <c r="E5" s="125"/>
    </row>
    <row r="6" spans="1:5" ht="12.75">
      <c r="A6" s="130" t="s">
        <v>333</v>
      </c>
      <c r="B6" s="152" t="s">
        <v>334</v>
      </c>
      <c r="C6" s="119" t="s">
        <v>495</v>
      </c>
      <c r="D6" s="119" t="s">
        <v>496</v>
      </c>
      <c r="E6" s="125"/>
    </row>
    <row r="7" spans="1:5" ht="13.5" thickBot="1">
      <c r="A7" s="125"/>
      <c r="B7" s="152" t="s">
        <v>276</v>
      </c>
      <c r="C7" s="119" t="s">
        <v>335</v>
      </c>
      <c r="D7" s="119" t="s">
        <v>336</v>
      </c>
      <c r="E7" s="125"/>
    </row>
    <row r="8" spans="1:5" ht="12.75">
      <c r="A8" s="424" t="s">
        <v>337</v>
      </c>
      <c r="B8" s="425">
        <v>1563</v>
      </c>
      <c r="C8" s="425">
        <v>3214</v>
      </c>
      <c r="D8" s="426" t="s">
        <v>497</v>
      </c>
      <c r="E8" s="125"/>
    </row>
    <row r="9" spans="1:5" ht="12.75">
      <c r="A9" s="125" t="s">
        <v>338</v>
      </c>
      <c r="B9" s="240">
        <v>305</v>
      </c>
      <c r="C9" s="240">
        <v>8137</v>
      </c>
      <c r="D9" s="165" t="s">
        <v>498</v>
      </c>
      <c r="E9" s="125"/>
    </row>
    <row r="10" spans="1:5" ht="12.75">
      <c r="A10" s="125" t="s">
        <v>339</v>
      </c>
      <c r="B10" s="241">
        <v>14254</v>
      </c>
      <c r="C10" s="241">
        <v>92627</v>
      </c>
      <c r="D10" s="165" t="s">
        <v>499</v>
      </c>
      <c r="E10" s="125"/>
    </row>
    <row r="11" spans="1:5" ht="12.75">
      <c r="A11" s="125" t="s">
        <v>340</v>
      </c>
      <c r="B11" s="241">
        <v>7600</v>
      </c>
      <c r="C11" s="350" t="s">
        <v>500</v>
      </c>
      <c r="D11" s="165" t="s">
        <v>501</v>
      </c>
      <c r="E11" s="125"/>
    </row>
    <row r="12" spans="1:5" ht="12.75">
      <c r="A12" s="125" t="s">
        <v>341</v>
      </c>
      <c r="B12" s="241">
        <v>2033</v>
      </c>
      <c r="C12" s="241">
        <v>60087</v>
      </c>
      <c r="D12" s="165" t="s">
        <v>498</v>
      </c>
      <c r="E12" s="125"/>
    </row>
    <row r="13" spans="1:5" ht="12.75">
      <c r="A13" s="125"/>
      <c r="B13" s="138"/>
      <c r="C13" s="138"/>
      <c r="D13" s="165"/>
      <c r="E13" s="125"/>
    </row>
    <row r="14" spans="1:5" ht="12.75">
      <c r="A14" s="125" t="s">
        <v>502</v>
      </c>
      <c r="B14" s="138">
        <v>76</v>
      </c>
      <c r="C14" s="138">
        <v>1502</v>
      </c>
      <c r="D14" s="165" t="s">
        <v>503</v>
      </c>
      <c r="E14" s="125"/>
    </row>
    <row r="15" spans="1:5" ht="12.75">
      <c r="A15" s="125" t="s">
        <v>342</v>
      </c>
      <c r="B15" s="241">
        <v>4065</v>
      </c>
      <c r="C15" s="241">
        <v>34000</v>
      </c>
      <c r="D15" s="165" t="s">
        <v>504</v>
      </c>
      <c r="E15" s="125"/>
    </row>
    <row r="16" spans="1:5" ht="12.75">
      <c r="A16" s="125" t="s">
        <v>343</v>
      </c>
      <c r="B16" s="241">
        <v>500</v>
      </c>
      <c r="C16" s="241">
        <v>10517</v>
      </c>
      <c r="D16" s="165" t="s">
        <v>505</v>
      </c>
      <c r="E16" s="125"/>
    </row>
    <row r="17" spans="1:5" ht="12.75">
      <c r="A17" s="125" t="s">
        <v>344</v>
      </c>
      <c r="B17" s="138">
        <v>2550</v>
      </c>
      <c r="C17" s="138">
        <v>25237</v>
      </c>
      <c r="D17" s="165" t="s">
        <v>506</v>
      </c>
      <c r="E17" s="125"/>
    </row>
    <row r="18" spans="1:5" ht="12.75">
      <c r="A18" s="125" t="s">
        <v>345</v>
      </c>
      <c r="B18" s="241">
        <v>5940</v>
      </c>
      <c r="C18" s="242">
        <v>41168</v>
      </c>
      <c r="D18" s="165" t="s">
        <v>507</v>
      </c>
      <c r="E18" s="125"/>
    </row>
    <row r="19" spans="1:5" ht="12.75">
      <c r="A19" s="125"/>
      <c r="B19" s="241"/>
      <c r="C19" s="242"/>
      <c r="D19" s="165"/>
      <c r="E19" s="125"/>
    </row>
    <row r="20" spans="1:5" ht="12.75">
      <c r="A20" s="125" t="s">
        <v>346</v>
      </c>
      <c r="B20" s="241">
        <v>7940</v>
      </c>
      <c r="C20" s="241">
        <v>65000</v>
      </c>
      <c r="D20" s="165" t="s">
        <v>507</v>
      </c>
      <c r="E20" s="125"/>
    </row>
    <row r="21" spans="1:5" ht="12.75">
      <c r="A21" s="125" t="s">
        <v>347</v>
      </c>
      <c r="B21" s="241">
        <v>16676</v>
      </c>
      <c r="C21" s="241">
        <v>288938</v>
      </c>
      <c r="D21" s="165" t="s">
        <v>507</v>
      </c>
      <c r="E21" s="125"/>
    </row>
    <row r="22" spans="1:5" ht="12.75">
      <c r="A22" s="125" t="s">
        <v>348</v>
      </c>
      <c r="B22" s="241">
        <v>8896</v>
      </c>
      <c r="C22" s="241">
        <v>299129</v>
      </c>
      <c r="D22" s="165" t="s">
        <v>498</v>
      </c>
      <c r="E22" s="125"/>
    </row>
    <row r="23" spans="1:5" ht="25.5">
      <c r="A23" s="351" t="s">
        <v>349</v>
      </c>
      <c r="B23" s="352">
        <v>32009</v>
      </c>
      <c r="C23" s="352">
        <v>1504626</v>
      </c>
      <c r="D23" s="353" t="s">
        <v>508</v>
      </c>
      <c r="E23" s="125"/>
    </row>
    <row r="24" spans="1:5" ht="12.75">
      <c r="A24" s="125" t="s">
        <v>350</v>
      </c>
      <c r="B24" s="138">
        <v>210</v>
      </c>
      <c r="C24" s="138">
        <v>5248</v>
      </c>
      <c r="D24" s="165" t="s">
        <v>503</v>
      </c>
      <c r="E24" s="125"/>
    </row>
    <row r="25" spans="1:5" ht="12.75">
      <c r="A25" s="125"/>
      <c r="B25" s="138"/>
      <c r="C25" s="138"/>
      <c r="D25" s="165"/>
      <c r="E25" s="125"/>
    </row>
    <row r="26" spans="1:5" ht="12.75">
      <c r="A26" s="125" t="s">
        <v>351</v>
      </c>
      <c r="B26" s="241">
        <v>177</v>
      </c>
      <c r="C26" s="241">
        <v>8500</v>
      </c>
      <c r="D26" s="165" t="s">
        <v>503</v>
      </c>
      <c r="E26" s="125"/>
    </row>
    <row r="27" spans="1:5" ht="12.75">
      <c r="A27" s="125" t="s">
        <v>352</v>
      </c>
      <c r="B27" s="241">
        <v>2650</v>
      </c>
      <c r="C27" s="241">
        <v>32822</v>
      </c>
      <c r="D27" s="165" t="s">
        <v>504</v>
      </c>
      <c r="E27" s="125"/>
    </row>
    <row r="28" spans="1:5" ht="12.75">
      <c r="A28" s="125" t="s">
        <v>353</v>
      </c>
      <c r="B28" s="241">
        <v>5950</v>
      </c>
      <c r="C28" s="241">
        <v>35154</v>
      </c>
      <c r="D28" s="165" t="s">
        <v>498</v>
      </c>
      <c r="E28" s="125"/>
    </row>
    <row r="29" spans="1:5" ht="12.75">
      <c r="A29" s="125" t="s">
        <v>354</v>
      </c>
      <c r="B29" s="241">
        <v>5475</v>
      </c>
      <c r="C29" s="241">
        <v>94572</v>
      </c>
      <c r="D29" s="165" t="s">
        <v>509</v>
      </c>
      <c r="E29" s="125"/>
    </row>
    <row r="30" spans="1:5" ht="12.75">
      <c r="A30" s="125" t="s">
        <v>355</v>
      </c>
      <c r="B30" s="241">
        <v>4144</v>
      </c>
      <c r="C30" s="241">
        <v>87019</v>
      </c>
      <c r="D30" s="165" t="s">
        <v>498</v>
      </c>
      <c r="E30" s="125"/>
    </row>
    <row r="31" spans="1:5" ht="12.75">
      <c r="A31" s="125"/>
      <c r="B31" s="241"/>
      <c r="C31" s="241"/>
      <c r="D31" s="165"/>
      <c r="E31" s="125"/>
    </row>
    <row r="32" spans="1:5" ht="12.75">
      <c r="A32" s="125" t="s">
        <v>356</v>
      </c>
      <c r="B32" s="138">
        <v>195</v>
      </c>
      <c r="C32" s="138">
        <v>1385</v>
      </c>
      <c r="D32" s="165" t="s">
        <v>497</v>
      </c>
      <c r="E32" s="125"/>
    </row>
    <row r="33" spans="1:5" ht="12.75">
      <c r="A33" s="125" t="s">
        <v>357</v>
      </c>
      <c r="B33" s="241">
        <v>10507</v>
      </c>
      <c r="C33" s="241">
        <v>671257</v>
      </c>
      <c r="D33" s="165" t="s">
        <v>509</v>
      </c>
      <c r="E33" s="125"/>
    </row>
    <row r="34" spans="1:5" ht="12.75">
      <c r="A34" s="125" t="s">
        <v>358</v>
      </c>
      <c r="B34" s="241">
        <v>29970</v>
      </c>
      <c r="C34" s="241">
        <v>236728</v>
      </c>
      <c r="D34" s="165" t="s">
        <v>510</v>
      </c>
      <c r="E34" s="125"/>
    </row>
    <row r="35" spans="1:5" ht="12.75">
      <c r="A35" s="125" t="s">
        <v>359</v>
      </c>
      <c r="B35" s="241">
        <v>193133</v>
      </c>
      <c r="C35" s="241">
        <v>890240</v>
      </c>
      <c r="D35" s="165" t="s">
        <v>501</v>
      </c>
      <c r="E35" s="125"/>
    </row>
    <row r="36" spans="1:5" ht="12.75">
      <c r="A36" s="125" t="s">
        <v>360</v>
      </c>
      <c r="B36" s="138">
        <v>2208</v>
      </c>
      <c r="C36" s="138">
        <v>10342</v>
      </c>
      <c r="D36" s="165" t="s">
        <v>497</v>
      </c>
      <c r="E36" s="125"/>
    </row>
    <row r="37" spans="1:5" ht="12.75">
      <c r="A37" s="125"/>
      <c r="B37" s="138"/>
      <c r="C37" s="138"/>
      <c r="D37" s="165"/>
      <c r="E37" s="125"/>
    </row>
    <row r="38" spans="1:5" ht="12.75">
      <c r="A38" s="125" t="s">
        <v>361</v>
      </c>
      <c r="B38" s="138">
        <v>924</v>
      </c>
      <c r="C38" s="138">
        <v>3137</v>
      </c>
      <c r="D38" s="165" t="s">
        <v>497</v>
      </c>
      <c r="E38" s="125"/>
    </row>
    <row r="39" spans="1:5" ht="12.75">
      <c r="A39" s="125" t="s">
        <v>362</v>
      </c>
      <c r="B39" s="241">
        <v>1114</v>
      </c>
      <c r="C39" s="241">
        <v>26109</v>
      </c>
      <c r="D39" s="165" t="s">
        <v>509</v>
      </c>
      <c r="E39" s="125"/>
    </row>
    <row r="40" spans="1:5" ht="12.75">
      <c r="A40" s="125" t="s">
        <v>363</v>
      </c>
      <c r="B40" s="241">
        <v>10474</v>
      </c>
      <c r="C40" s="241">
        <v>40173</v>
      </c>
      <c r="D40" s="165" t="s">
        <v>501</v>
      </c>
      <c r="E40" s="125"/>
    </row>
    <row r="41" spans="1:5" ht="12.75">
      <c r="A41" s="125" t="s">
        <v>364</v>
      </c>
      <c r="B41" s="138">
        <v>865</v>
      </c>
      <c r="C41" s="354" t="s">
        <v>500</v>
      </c>
      <c r="D41" s="165" t="s">
        <v>501</v>
      </c>
      <c r="E41" s="125"/>
    </row>
    <row r="42" spans="1:5" ht="12.75">
      <c r="A42" s="125" t="s">
        <v>365</v>
      </c>
      <c r="B42" s="138">
        <v>623</v>
      </c>
      <c r="C42" s="138">
        <v>2401</v>
      </c>
      <c r="D42" s="165" t="s">
        <v>511</v>
      </c>
      <c r="E42" s="125"/>
    </row>
    <row r="43" spans="1:5" ht="12.75">
      <c r="A43" s="125"/>
      <c r="B43" s="138"/>
      <c r="C43" s="138"/>
      <c r="D43" s="165"/>
      <c r="E43" s="125"/>
    </row>
    <row r="44" spans="1:5" ht="12.75">
      <c r="A44" s="125" t="s">
        <v>366</v>
      </c>
      <c r="B44" s="241">
        <v>9215</v>
      </c>
      <c r="C44" s="241">
        <v>279761</v>
      </c>
      <c r="D44" s="165" t="s">
        <v>509</v>
      </c>
      <c r="E44" s="125"/>
    </row>
    <row r="45" spans="1:5" ht="12.75">
      <c r="A45" s="125" t="s">
        <v>512</v>
      </c>
      <c r="B45" s="241">
        <v>2047</v>
      </c>
      <c r="C45" s="241">
        <v>32968</v>
      </c>
      <c r="D45" s="165" t="s">
        <v>498</v>
      </c>
      <c r="E45" s="125"/>
    </row>
    <row r="46" spans="1:5" ht="12.75">
      <c r="A46" s="125" t="s">
        <v>367</v>
      </c>
      <c r="B46" s="241">
        <v>18081</v>
      </c>
      <c r="C46" s="241">
        <v>533800</v>
      </c>
      <c r="D46" s="165" t="s">
        <v>513</v>
      </c>
      <c r="E46" s="125"/>
    </row>
    <row r="47" spans="1:5" ht="12.75">
      <c r="A47" s="125" t="s">
        <v>368</v>
      </c>
      <c r="B47" s="241">
        <v>28148</v>
      </c>
      <c r="C47" s="240">
        <v>523451</v>
      </c>
      <c r="D47" s="165" t="s">
        <v>498</v>
      </c>
      <c r="E47" s="125"/>
    </row>
    <row r="48" spans="1:5" ht="12.75">
      <c r="A48" s="125" t="s">
        <v>369</v>
      </c>
      <c r="B48" s="138">
        <v>550</v>
      </c>
      <c r="C48" s="138">
        <v>11800</v>
      </c>
      <c r="D48" s="165" t="s">
        <v>498</v>
      </c>
      <c r="E48" s="125"/>
    </row>
    <row r="49" spans="1:5" ht="12.75">
      <c r="A49" s="125"/>
      <c r="B49" s="138"/>
      <c r="C49" s="138"/>
      <c r="D49" s="165"/>
      <c r="E49" s="125"/>
    </row>
    <row r="50" spans="1:5" ht="12.75">
      <c r="A50" s="125" t="s">
        <v>370</v>
      </c>
      <c r="B50" s="138">
        <v>275</v>
      </c>
      <c r="C50" s="138">
        <v>7738</v>
      </c>
      <c r="D50" s="165" t="s">
        <v>505</v>
      </c>
      <c r="E50" s="125"/>
    </row>
    <row r="51" spans="1:5" ht="12.75">
      <c r="A51" s="125" t="s">
        <v>371</v>
      </c>
      <c r="B51" s="241">
        <v>1600</v>
      </c>
      <c r="C51" s="241">
        <v>1857</v>
      </c>
      <c r="D51" s="165" t="s">
        <v>498</v>
      </c>
      <c r="E51" s="125"/>
    </row>
    <row r="52" spans="1:5" ht="12.75">
      <c r="A52" s="125" t="s">
        <v>372</v>
      </c>
      <c r="B52" s="241">
        <v>2643</v>
      </c>
      <c r="C52" s="241">
        <v>57142</v>
      </c>
      <c r="D52" s="165" t="s">
        <v>511</v>
      </c>
      <c r="E52" s="125"/>
    </row>
    <row r="53" spans="1:5" ht="12.75">
      <c r="A53" s="125" t="s">
        <v>373</v>
      </c>
      <c r="B53" s="138">
        <v>1207</v>
      </c>
      <c r="C53" s="138">
        <v>11408</v>
      </c>
      <c r="D53" s="165" t="s">
        <v>511</v>
      </c>
      <c r="E53" s="125"/>
    </row>
    <row r="54" spans="1:5" ht="12.75">
      <c r="A54" s="125" t="s">
        <v>374</v>
      </c>
      <c r="B54" s="241">
        <v>2650</v>
      </c>
      <c r="C54" s="240">
        <v>61150</v>
      </c>
      <c r="D54" s="165" t="s">
        <v>511</v>
      </c>
      <c r="E54" s="125"/>
    </row>
    <row r="55" spans="1:5" ht="12.75">
      <c r="A55" s="125"/>
      <c r="B55" s="241"/>
      <c r="C55" s="240"/>
      <c r="D55" s="165"/>
      <c r="E55" s="125"/>
    </row>
    <row r="56" spans="1:5" ht="12.75">
      <c r="A56" s="125" t="s">
        <v>375</v>
      </c>
      <c r="B56" s="241">
        <v>17461</v>
      </c>
      <c r="C56" s="242">
        <v>319101</v>
      </c>
      <c r="D56" s="165" t="s">
        <v>504</v>
      </c>
      <c r="E56" s="125"/>
    </row>
    <row r="57" spans="1:5" ht="12.75">
      <c r="A57" s="125" t="s">
        <v>376</v>
      </c>
      <c r="B57" s="138">
        <v>20212</v>
      </c>
      <c r="C57" s="138">
        <v>73689</v>
      </c>
      <c r="D57" s="165" t="s">
        <v>514</v>
      </c>
      <c r="E57" s="125"/>
    </row>
    <row r="58" spans="1:5" ht="12.75">
      <c r="A58" s="125" t="s">
        <v>377</v>
      </c>
      <c r="B58" s="241">
        <v>60829</v>
      </c>
      <c r="C58" s="241">
        <v>1958490</v>
      </c>
      <c r="D58" s="165" t="s">
        <v>515</v>
      </c>
      <c r="E58" s="125"/>
    </row>
    <row r="59" spans="1:5" ht="12.75">
      <c r="A59" s="125" t="s">
        <v>378</v>
      </c>
      <c r="B59" s="241">
        <v>7363</v>
      </c>
      <c r="C59" s="241">
        <v>178081</v>
      </c>
      <c r="D59" s="165" t="s">
        <v>504</v>
      </c>
      <c r="E59" s="125"/>
    </row>
    <row r="60" spans="1:5" ht="12.75">
      <c r="A60" s="125" t="s">
        <v>379</v>
      </c>
      <c r="B60" s="241">
        <v>3911</v>
      </c>
      <c r="C60" s="241">
        <v>103811</v>
      </c>
      <c r="D60" s="165" t="s">
        <v>507</v>
      </c>
      <c r="E60" s="125"/>
    </row>
    <row r="61" spans="1:5" ht="12.75">
      <c r="A61" s="125"/>
      <c r="B61" s="241"/>
      <c r="C61" s="241"/>
      <c r="D61" s="165"/>
      <c r="E61" s="125"/>
    </row>
    <row r="62" spans="1:5" ht="12.75">
      <c r="A62" s="125" t="s">
        <v>380</v>
      </c>
      <c r="B62" s="138">
        <v>1723</v>
      </c>
      <c r="C62" s="138">
        <v>5516</v>
      </c>
      <c r="D62" s="165" t="s">
        <v>497</v>
      </c>
      <c r="E62" s="125"/>
    </row>
    <row r="63" spans="1:5" ht="12.75">
      <c r="A63" s="125" t="s">
        <v>381</v>
      </c>
      <c r="B63" s="241">
        <v>7391</v>
      </c>
      <c r="C63" s="241">
        <v>391500</v>
      </c>
      <c r="D63" s="165" t="s">
        <v>498</v>
      </c>
      <c r="E63" s="125"/>
    </row>
    <row r="64" spans="1:5" ht="12.75">
      <c r="A64" s="125" t="s">
        <v>382</v>
      </c>
      <c r="B64" s="241">
        <v>9200</v>
      </c>
      <c r="C64" s="241">
        <v>268941</v>
      </c>
      <c r="D64" s="165" t="s">
        <v>498</v>
      </c>
      <c r="E64" s="125"/>
    </row>
    <row r="65" spans="1:5" ht="12.75">
      <c r="A65" s="125" t="s">
        <v>383</v>
      </c>
      <c r="B65" s="240">
        <v>5329</v>
      </c>
      <c r="C65" s="240">
        <v>30089</v>
      </c>
      <c r="D65" s="165" t="s">
        <v>504</v>
      </c>
      <c r="E65" s="125"/>
    </row>
    <row r="66" spans="1:5" ht="12.75">
      <c r="A66" s="125" t="s">
        <v>384</v>
      </c>
      <c r="B66" s="241">
        <v>41655</v>
      </c>
      <c r="C66" s="241">
        <v>572411</v>
      </c>
      <c r="D66" s="165" t="s">
        <v>499</v>
      </c>
      <c r="E66" s="125"/>
    </row>
    <row r="67" spans="1:5" ht="12.75">
      <c r="A67" s="125"/>
      <c r="B67" s="241"/>
      <c r="C67" s="241"/>
      <c r="D67" s="165"/>
      <c r="E67" s="125"/>
    </row>
    <row r="68" spans="1:5" ht="12.75">
      <c r="A68" s="125" t="s">
        <v>385</v>
      </c>
      <c r="B68" s="241">
        <v>1330</v>
      </c>
      <c r="C68" s="241">
        <v>27925</v>
      </c>
      <c r="D68" s="165" t="s">
        <v>511</v>
      </c>
      <c r="E68" s="125"/>
    </row>
    <row r="69" spans="1:5" ht="12.75">
      <c r="A69" s="125" t="s">
        <v>386</v>
      </c>
      <c r="B69" s="241">
        <v>29108</v>
      </c>
      <c r="C69" s="241">
        <v>627496</v>
      </c>
      <c r="D69" s="165" t="s">
        <v>501</v>
      </c>
      <c r="E69" s="125"/>
    </row>
    <row r="70" spans="1:5" ht="12.75">
      <c r="A70" s="125" t="s">
        <v>387</v>
      </c>
      <c r="B70" s="241">
        <v>19490</v>
      </c>
      <c r="C70" s="241">
        <v>577168</v>
      </c>
      <c r="D70" s="165" t="s">
        <v>499</v>
      </c>
      <c r="E70" s="125"/>
    </row>
    <row r="71" spans="1:5" ht="12.75">
      <c r="A71" s="125" t="s">
        <v>388</v>
      </c>
      <c r="B71" s="138">
        <v>720</v>
      </c>
      <c r="C71" s="138">
        <v>1422</v>
      </c>
      <c r="D71" s="165" t="s">
        <v>497</v>
      </c>
      <c r="E71" s="125"/>
    </row>
    <row r="72" spans="1:5" ht="12.75">
      <c r="A72" s="125" t="s">
        <v>389</v>
      </c>
      <c r="B72" s="138">
        <v>623</v>
      </c>
      <c r="C72" s="138">
        <v>3969</v>
      </c>
      <c r="D72" s="165" t="s">
        <v>497</v>
      </c>
      <c r="E72" s="125"/>
    </row>
    <row r="73" spans="1:5" ht="12.75">
      <c r="A73" s="125"/>
      <c r="B73" s="138"/>
      <c r="C73" s="138"/>
      <c r="D73" s="165"/>
      <c r="E73" s="125"/>
    </row>
    <row r="74" spans="1:5" ht="12.75">
      <c r="A74" s="125" t="s">
        <v>390</v>
      </c>
      <c r="B74" s="241">
        <v>10820</v>
      </c>
      <c r="C74" s="241">
        <v>23390</v>
      </c>
      <c r="D74" s="165" t="s">
        <v>516</v>
      </c>
      <c r="E74" s="125"/>
    </row>
    <row r="75" spans="1:5" ht="12.75">
      <c r="A75" s="125" t="s">
        <v>391</v>
      </c>
      <c r="B75" s="138">
        <v>1200</v>
      </c>
      <c r="C75" s="138">
        <v>3628</v>
      </c>
      <c r="D75" s="165" t="s">
        <v>497</v>
      </c>
      <c r="E75" s="125"/>
    </row>
    <row r="76" spans="1:5" ht="12.75">
      <c r="A76" s="125" t="s">
        <v>392</v>
      </c>
      <c r="B76" s="241">
        <v>4900</v>
      </c>
      <c r="C76" s="241">
        <v>28240</v>
      </c>
      <c r="D76" s="165" t="s">
        <v>506</v>
      </c>
      <c r="E76" s="125"/>
    </row>
    <row r="77" spans="1:6" ht="12.75">
      <c r="A77" s="125"/>
      <c r="B77" s="138"/>
      <c r="C77" s="138"/>
      <c r="D77" s="165"/>
      <c r="E77" s="125"/>
      <c r="F77" s="142"/>
    </row>
    <row r="78" spans="1:5" ht="13.5" thickBot="1">
      <c r="A78" s="148" t="s">
        <v>393</v>
      </c>
      <c r="B78" s="427">
        <f>SUM(B8:B76)-B22-B23</f>
        <v>641802</v>
      </c>
      <c r="C78" s="427">
        <f>SUM(C8:C76)</f>
        <v>11295211</v>
      </c>
      <c r="D78" s="300"/>
      <c r="E78" s="125"/>
    </row>
    <row r="79" spans="1:5" ht="12.75">
      <c r="A79" s="125" t="s">
        <v>394</v>
      </c>
      <c r="B79" s="125"/>
      <c r="C79" s="212"/>
      <c r="D79" s="125"/>
      <c r="E79" s="125"/>
    </row>
    <row r="80" spans="1:5" ht="12.75">
      <c r="A80" s="125" t="s">
        <v>517</v>
      </c>
      <c r="B80" s="125"/>
      <c r="C80" s="125"/>
      <c r="D80" s="125"/>
      <c r="E80" s="125"/>
    </row>
    <row r="81" spans="1:5" ht="12.75">
      <c r="A81" s="125" t="s">
        <v>518</v>
      </c>
      <c r="B81" s="125"/>
      <c r="C81" s="125"/>
      <c r="D81" s="125"/>
      <c r="E81" s="125"/>
    </row>
    <row r="82" spans="1:5" ht="12.75">
      <c r="A82" s="125" t="s">
        <v>519</v>
      </c>
      <c r="B82" s="125"/>
      <c r="C82" s="125"/>
      <c r="D82" s="125"/>
      <c r="E82" s="125"/>
    </row>
    <row r="83" spans="1:5" ht="12.75">
      <c r="A83" s="125" t="s">
        <v>520</v>
      </c>
      <c r="B83" s="125"/>
      <c r="C83" s="125"/>
      <c r="D83" s="125"/>
      <c r="E83" s="125"/>
    </row>
    <row r="84" ht="12.75">
      <c r="C84" s="141"/>
    </row>
    <row r="85" spans="2:3" ht="12.75">
      <c r="B85" s="141"/>
      <c r="C85" s="142"/>
    </row>
  </sheetData>
  <mergeCells count="2">
    <mergeCell ref="A1:D1"/>
    <mergeCell ref="A3:D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8"/>
  <dimension ref="A1:K51"/>
  <sheetViews>
    <sheetView showGridLines="0" showZeros="0" zoomScale="75" zoomScaleNormal="75" zoomScaleSheetLayoutView="50" workbookViewId="0" topLeftCell="A1">
      <selection activeCell="A1" sqref="A1:G1"/>
    </sheetView>
  </sheetViews>
  <sheetFormatPr defaultColWidth="11.421875" defaultRowHeight="12.75"/>
  <cols>
    <col min="1" max="1" width="34.7109375" style="3" customWidth="1"/>
    <col min="2" max="6" width="11.421875" style="3" customWidth="1"/>
    <col min="7" max="7" width="11.421875" style="7" customWidth="1"/>
    <col min="8" max="8" width="19.7109375" style="3" customWidth="1"/>
    <col min="9" max="9" width="15.8515625" style="95" customWidth="1"/>
    <col min="10" max="10" width="11.421875" style="95" customWidth="1"/>
    <col min="11" max="16384" width="11.421875" style="3" customWidth="1"/>
  </cols>
  <sheetData>
    <row r="1" spans="1:10" s="2" customFormat="1" ht="18">
      <c r="A1" s="490" t="s">
        <v>0</v>
      </c>
      <c r="B1" s="490"/>
      <c r="C1" s="490"/>
      <c r="D1" s="490"/>
      <c r="E1" s="490"/>
      <c r="F1" s="490"/>
      <c r="G1" s="490"/>
      <c r="I1" s="93"/>
      <c r="J1" s="93"/>
    </row>
    <row r="2" spans="1:8" ht="12.75">
      <c r="A2" s="95"/>
      <c r="B2" s="95"/>
      <c r="C2" s="95"/>
      <c r="D2" s="95"/>
      <c r="E2" s="95"/>
      <c r="F2" s="95"/>
      <c r="G2" s="110"/>
      <c r="H2" s="95"/>
    </row>
    <row r="3" spans="1:8" ht="15">
      <c r="A3" s="491" t="s">
        <v>433</v>
      </c>
      <c r="B3" s="491"/>
      <c r="C3" s="491"/>
      <c r="D3" s="491"/>
      <c r="E3" s="491"/>
      <c r="F3" s="491"/>
      <c r="G3" s="491"/>
      <c r="H3" s="94"/>
    </row>
    <row r="4" spans="1:8" ht="14.25">
      <c r="A4" s="94"/>
      <c r="B4" s="358"/>
      <c r="C4" s="358"/>
      <c r="D4" s="358"/>
      <c r="E4" s="358"/>
      <c r="F4" s="358"/>
      <c r="G4" s="359"/>
      <c r="H4" s="358"/>
    </row>
    <row r="5" spans="1:8" ht="12.75">
      <c r="A5" s="470" t="s">
        <v>108</v>
      </c>
      <c r="B5" s="488" t="s">
        <v>37</v>
      </c>
      <c r="C5" s="488"/>
      <c r="D5" s="488"/>
      <c r="E5" s="488" t="s">
        <v>38</v>
      </c>
      <c r="F5" s="488"/>
      <c r="G5" s="489"/>
      <c r="H5" s="360"/>
    </row>
    <row r="6" spans="1:8" ht="13.5" thickBot="1">
      <c r="A6" s="492"/>
      <c r="B6" s="361">
        <v>2000</v>
      </c>
      <c r="C6" s="361">
        <v>2001</v>
      </c>
      <c r="D6" s="361">
        <v>2002</v>
      </c>
      <c r="E6" s="361">
        <v>2000</v>
      </c>
      <c r="F6" s="362">
        <v>2001</v>
      </c>
      <c r="G6" s="362">
        <v>2002</v>
      </c>
      <c r="H6" s="360"/>
    </row>
    <row r="7" spans="1:8" ht="12.75">
      <c r="A7" s="111" t="s">
        <v>109</v>
      </c>
      <c r="B7" s="99">
        <v>12036.521</v>
      </c>
      <c r="C7" s="99">
        <v>4043.849</v>
      </c>
      <c r="D7" s="99">
        <v>22441.046</v>
      </c>
      <c r="E7" s="99">
        <v>246655.455</v>
      </c>
      <c r="F7" s="99">
        <v>238528.721</v>
      </c>
      <c r="G7" s="100">
        <v>1010580.176</v>
      </c>
      <c r="H7" s="95"/>
    </row>
    <row r="8" spans="1:8" ht="12.75">
      <c r="A8" s="101"/>
      <c r="B8" s="102"/>
      <c r="C8" s="102"/>
      <c r="D8" s="102"/>
      <c r="E8" s="102"/>
      <c r="F8" s="102"/>
      <c r="G8" s="103"/>
      <c r="H8" s="95"/>
    </row>
    <row r="9" spans="1:8" ht="12.75">
      <c r="A9" s="301" t="s">
        <v>434</v>
      </c>
      <c r="B9" s="102"/>
      <c r="C9" s="102"/>
      <c r="D9" s="102"/>
      <c r="E9" s="102"/>
      <c r="F9" s="102"/>
      <c r="G9" s="103"/>
      <c r="H9" s="95"/>
    </row>
    <row r="10" spans="1:11" ht="12.75">
      <c r="A10" s="111" t="s">
        <v>110</v>
      </c>
      <c r="B10" s="112">
        <v>10900.752</v>
      </c>
      <c r="C10" s="112">
        <v>2139.084</v>
      </c>
      <c r="D10" s="112">
        <f>SUM(D11:D23)</f>
        <v>20964.456000000002</v>
      </c>
      <c r="E10" s="112">
        <v>30809.68</v>
      </c>
      <c r="F10" s="112">
        <v>7580.566000000002</v>
      </c>
      <c r="G10" s="113">
        <f>SUM(G11:G23)</f>
        <v>752496.9629999999</v>
      </c>
      <c r="H10" s="95"/>
      <c r="K10" s="95"/>
    </row>
    <row r="11" spans="1:8" ht="12.75">
      <c r="A11" s="104" t="s">
        <v>111</v>
      </c>
      <c r="B11" s="105">
        <v>140.736</v>
      </c>
      <c r="C11" s="102">
        <v>81.04</v>
      </c>
      <c r="D11" s="102">
        <v>782.89</v>
      </c>
      <c r="E11" s="105">
        <v>3745.999</v>
      </c>
      <c r="F11" s="102">
        <v>793.46</v>
      </c>
      <c r="G11" s="95">
        <v>150760.683</v>
      </c>
      <c r="H11" s="95"/>
    </row>
    <row r="12" spans="1:8" ht="12.75">
      <c r="A12" s="104" t="s">
        <v>112</v>
      </c>
      <c r="B12" s="105" t="s">
        <v>113</v>
      </c>
      <c r="C12" s="105" t="s">
        <v>113</v>
      </c>
      <c r="D12" s="105">
        <v>7.405</v>
      </c>
      <c r="E12" s="105">
        <v>60.968</v>
      </c>
      <c r="F12" s="102" t="s">
        <v>113</v>
      </c>
      <c r="G12" s="95">
        <v>4375.664</v>
      </c>
      <c r="H12" s="95"/>
    </row>
    <row r="13" spans="1:8" ht="12.75">
      <c r="A13" s="104" t="s">
        <v>114</v>
      </c>
      <c r="B13" s="105" t="s">
        <v>113</v>
      </c>
      <c r="C13" s="105" t="s">
        <v>113</v>
      </c>
      <c r="D13" s="105">
        <v>12.405</v>
      </c>
      <c r="E13" s="105">
        <v>793.355</v>
      </c>
      <c r="F13" s="102">
        <v>290.397</v>
      </c>
      <c r="G13" s="313">
        <v>14008.077000000001</v>
      </c>
      <c r="H13" s="95"/>
    </row>
    <row r="14" spans="1:8" ht="12.75">
      <c r="A14" s="104" t="s">
        <v>115</v>
      </c>
      <c r="B14" s="105" t="s">
        <v>113</v>
      </c>
      <c r="C14" s="102" t="s">
        <v>113</v>
      </c>
      <c r="D14" s="95">
        <v>21.976</v>
      </c>
      <c r="E14" s="105">
        <v>1465.855</v>
      </c>
      <c r="F14" s="102" t="s">
        <v>113</v>
      </c>
      <c r="G14" s="95">
        <v>36339.815</v>
      </c>
      <c r="H14" s="95"/>
    </row>
    <row r="15" spans="1:8" ht="12.75">
      <c r="A15" s="104" t="s">
        <v>116</v>
      </c>
      <c r="B15" s="105" t="s">
        <v>113</v>
      </c>
      <c r="C15" s="105" t="s">
        <v>113</v>
      </c>
      <c r="D15" s="95">
        <v>1.905</v>
      </c>
      <c r="E15" s="105">
        <v>208.517</v>
      </c>
      <c r="F15" s="102">
        <v>2.475</v>
      </c>
      <c r="G15" s="95">
        <v>10362.561</v>
      </c>
      <c r="H15" s="95"/>
    </row>
    <row r="16" spans="1:8" ht="12.75">
      <c r="A16" s="104" t="s">
        <v>117</v>
      </c>
      <c r="B16" s="105">
        <v>200.561</v>
      </c>
      <c r="C16" s="102">
        <v>413.405</v>
      </c>
      <c r="D16" s="95">
        <v>6070.598</v>
      </c>
      <c r="E16" s="105">
        <v>13412.671</v>
      </c>
      <c r="F16" s="102">
        <v>5666.876</v>
      </c>
      <c r="G16" s="95">
        <v>161193.785</v>
      </c>
      <c r="H16" s="95"/>
    </row>
    <row r="17" spans="1:8" ht="12.75">
      <c r="A17" s="104" t="s">
        <v>118</v>
      </c>
      <c r="B17" s="105">
        <v>1.8</v>
      </c>
      <c r="C17" s="102" t="s">
        <v>113</v>
      </c>
      <c r="D17" s="95">
        <v>78.973</v>
      </c>
      <c r="E17" s="105" t="s">
        <v>113</v>
      </c>
      <c r="F17" s="105">
        <v>1.372</v>
      </c>
      <c r="G17" s="95">
        <v>776.49</v>
      </c>
      <c r="H17" s="95"/>
    </row>
    <row r="18" spans="1:8" ht="12.75">
      <c r="A18" s="104" t="s">
        <v>119</v>
      </c>
      <c r="B18" s="105" t="s">
        <v>113</v>
      </c>
      <c r="C18" s="102" t="s">
        <v>113</v>
      </c>
      <c r="D18" s="105" t="s">
        <v>113</v>
      </c>
      <c r="E18" s="105">
        <v>162.029</v>
      </c>
      <c r="F18" s="102" t="s">
        <v>113</v>
      </c>
      <c r="G18" s="95">
        <v>3638.593</v>
      </c>
      <c r="H18" s="95"/>
    </row>
    <row r="19" spans="1:8" ht="12.75">
      <c r="A19" s="104" t="s">
        <v>120</v>
      </c>
      <c r="B19" s="105">
        <v>8388.423</v>
      </c>
      <c r="C19" s="102">
        <v>336.621</v>
      </c>
      <c r="D19" s="95">
        <v>5514.455</v>
      </c>
      <c r="E19" s="105">
        <v>50.901</v>
      </c>
      <c r="F19" s="102" t="s">
        <v>113</v>
      </c>
      <c r="G19" s="95">
        <v>61172.573</v>
      </c>
      <c r="H19" s="95"/>
    </row>
    <row r="20" spans="1:8" ht="12.75">
      <c r="A20" s="104" t="s">
        <v>121</v>
      </c>
      <c r="B20" s="105">
        <v>0.659</v>
      </c>
      <c r="C20" s="102">
        <v>1.12</v>
      </c>
      <c r="D20" s="95">
        <v>151.817</v>
      </c>
      <c r="E20" s="105">
        <v>932.988</v>
      </c>
      <c r="F20" s="102" t="s">
        <v>113</v>
      </c>
      <c r="G20" s="95">
        <v>42242.071</v>
      </c>
      <c r="H20" s="95"/>
    </row>
    <row r="21" spans="1:8" ht="12.75">
      <c r="A21" s="104" t="s">
        <v>122</v>
      </c>
      <c r="B21" s="105">
        <v>2145.416</v>
      </c>
      <c r="C21" s="102">
        <v>1302.336</v>
      </c>
      <c r="D21" s="95">
        <v>6731.921</v>
      </c>
      <c r="E21" s="105">
        <v>6616.979</v>
      </c>
      <c r="F21" s="102">
        <v>795.239</v>
      </c>
      <c r="G21" s="95">
        <v>123379.75</v>
      </c>
      <c r="H21" s="95"/>
    </row>
    <row r="22" spans="1:8" ht="12.75">
      <c r="A22" s="104" t="s">
        <v>123</v>
      </c>
      <c r="B22" s="105">
        <v>23.157</v>
      </c>
      <c r="C22" s="102">
        <v>4.562</v>
      </c>
      <c r="D22" s="95">
        <v>1182.857</v>
      </c>
      <c r="E22" s="105">
        <v>2693.097</v>
      </c>
      <c r="F22" s="102">
        <v>30.747</v>
      </c>
      <c r="G22" s="95">
        <v>107340.245</v>
      </c>
      <c r="H22" s="95"/>
    </row>
    <row r="23" spans="1:8" ht="12.75">
      <c r="A23" s="104" t="s">
        <v>124</v>
      </c>
      <c r="B23" s="105" t="s">
        <v>113</v>
      </c>
      <c r="C23" s="102" t="s">
        <v>113</v>
      </c>
      <c r="D23" s="95">
        <v>407.254</v>
      </c>
      <c r="E23" s="105">
        <v>666.321</v>
      </c>
      <c r="F23" s="102" t="s">
        <v>113</v>
      </c>
      <c r="G23" s="95">
        <v>36906.656</v>
      </c>
      <c r="H23" s="95"/>
    </row>
    <row r="24" spans="1:8" ht="12.75">
      <c r="A24" s="101" t="s">
        <v>125</v>
      </c>
      <c r="B24" s="102"/>
      <c r="C24" s="102"/>
      <c r="D24" s="102"/>
      <c r="E24" s="102"/>
      <c r="F24" s="102"/>
      <c r="G24" s="103"/>
      <c r="H24" s="95"/>
    </row>
    <row r="25" spans="1:8" ht="12.75">
      <c r="A25" s="111" t="s">
        <v>126</v>
      </c>
      <c r="B25" s="102"/>
      <c r="C25" s="102"/>
      <c r="D25" s="102"/>
      <c r="E25" s="102"/>
      <c r="F25" s="102"/>
      <c r="G25" s="103"/>
      <c r="H25" s="95"/>
    </row>
    <row r="26" spans="1:8" ht="12.75">
      <c r="A26" s="104" t="s">
        <v>146</v>
      </c>
      <c r="B26" s="105" t="s">
        <v>113</v>
      </c>
      <c r="C26" s="105" t="s">
        <v>113</v>
      </c>
      <c r="D26" s="95">
        <v>0.965</v>
      </c>
      <c r="E26" s="105">
        <v>1.116</v>
      </c>
      <c r="F26" s="105">
        <v>6.476</v>
      </c>
      <c r="G26" s="95">
        <v>4.839</v>
      </c>
      <c r="H26" s="95"/>
    </row>
    <row r="27" spans="1:8" ht="12.75">
      <c r="A27" s="104" t="s">
        <v>147</v>
      </c>
      <c r="B27" s="105" t="s">
        <v>113</v>
      </c>
      <c r="C27" s="102" t="s">
        <v>113</v>
      </c>
      <c r="D27" s="102" t="s">
        <v>113</v>
      </c>
      <c r="E27" s="105">
        <v>26.099</v>
      </c>
      <c r="F27" s="102">
        <v>50.326</v>
      </c>
      <c r="G27" s="95">
        <v>31.761</v>
      </c>
      <c r="H27" s="95"/>
    </row>
    <row r="28" spans="1:8" ht="12.75">
      <c r="A28" s="104" t="s">
        <v>127</v>
      </c>
      <c r="B28" s="105" t="s">
        <v>113</v>
      </c>
      <c r="C28" s="105" t="s">
        <v>113</v>
      </c>
      <c r="D28" s="102" t="s">
        <v>113</v>
      </c>
      <c r="E28" s="105">
        <v>165.126</v>
      </c>
      <c r="F28" s="102">
        <v>105.366</v>
      </c>
      <c r="G28" s="95">
        <v>445.748</v>
      </c>
      <c r="H28" s="95"/>
    </row>
    <row r="29" spans="1:8" ht="12.75">
      <c r="A29" s="104" t="s">
        <v>128</v>
      </c>
      <c r="B29" s="105" t="s">
        <v>113</v>
      </c>
      <c r="C29" s="105">
        <v>9.003</v>
      </c>
      <c r="D29" s="102" t="s">
        <v>113</v>
      </c>
      <c r="E29" s="105">
        <v>71.448</v>
      </c>
      <c r="F29" s="102">
        <v>38.831</v>
      </c>
      <c r="G29" s="95">
        <v>53.423</v>
      </c>
      <c r="H29" s="95"/>
    </row>
    <row r="30" spans="1:8" ht="12.75">
      <c r="A30" s="104" t="s">
        <v>129</v>
      </c>
      <c r="B30" s="105" t="s">
        <v>113</v>
      </c>
      <c r="C30" s="105" t="s">
        <v>113</v>
      </c>
      <c r="D30" s="102" t="s">
        <v>113</v>
      </c>
      <c r="E30" s="105">
        <v>765.936</v>
      </c>
      <c r="F30" s="102">
        <v>629.662</v>
      </c>
      <c r="G30" s="95">
        <v>965.798</v>
      </c>
      <c r="H30" s="95"/>
    </row>
    <row r="31" spans="1:8" ht="12.75">
      <c r="A31" s="104" t="s">
        <v>130</v>
      </c>
      <c r="B31" s="105">
        <v>17.305</v>
      </c>
      <c r="C31" s="102">
        <v>34.562</v>
      </c>
      <c r="D31" s="95">
        <v>27.559</v>
      </c>
      <c r="E31" s="105">
        <v>98.493</v>
      </c>
      <c r="F31" s="102">
        <v>317.763</v>
      </c>
      <c r="G31" s="95">
        <v>254.012</v>
      </c>
      <c r="H31" s="95"/>
    </row>
    <row r="32" spans="1:8" ht="12.75">
      <c r="A32" s="104" t="s">
        <v>131</v>
      </c>
      <c r="B32" s="105">
        <v>7.68</v>
      </c>
      <c r="C32" s="105" t="s">
        <v>113</v>
      </c>
      <c r="D32" s="102" t="s">
        <v>113</v>
      </c>
      <c r="E32" s="105">
        <v>5547.391</v>
      </c>
      <c r="F32" s="102">
        <v>4611.739</v>
      </c>
      <c r="G32" s="95">
        <v>6266.652</v>
      </c>
      <c r="H32" s="95"/>
    </row>
    <row r="33" spans="1:8" ht="12.75">
      <c r="A33" s="104" t="s">
        <v>132</v>
      </c>
      <c r="B33" s="105" t="s">
        <v>113</v>
      </c>
      <c r="C33" s="105" t="s">
        <v>113</v>
      </c>
      <c r="D33" s="102" t="s">
        <v>113</v>
      </c>
      <c r="E33" s="105">
        <v>259.571</v>
      </c>
      <c r="F33" s="102">
        <v>398.802</v>
      </c>
      <c r="G33" s="95">
        <v>860.945</v>
      </c>
      <c r="H33" s="95"/>
    </row>
    <row r="34" spans="1:8" ht="12.75">
      <c r="A34" s="104" t="s">
        <v>133</v>
      </c>
      <c r="B34" s="105">
        <v>25.164</v>
      </c>
      <c r="C34" s="102">
        <v>21.558</v>
      </c>
      <c r="D34" s="102" t="s">
        <v>113</v>
      </c>
      <c r="E34" s="105">
        <v>1688.146</v>
      </c>
      <c r="F34" s="102">
        <v>1715.058</v>
      </c>
      <c r="G34" s="95">
        <v>1925.847</v>
      </c>
      <c r="H34" s="95"/>
    </row>
    <row r="35" spans="1:8" ht="12.75">
      <c r="A35" s="104" t="s">
        <v>134</v>
      </c>
      <c r="B35" s="105" t="s">
        <v>113</v>
      </c>
      <c r="C35" s="105">
        <v>23.909</v>
      </c>
      <c r="D35" s="102" t="s">
        <v>113</v>
      </c>
      <c r="E35" s="105">
        <v>8736.497</v>
      </c>
      <c r="F35" s="102">
        <v>16409.024</v>
      </c>
      <c r="G35" s="95">
        <v>18479.891</v>
      </c>
      <c r="H35" s="95"/>
    </row>
    <row r="36" spans="1:8" ht="12.75">
      <c r="A36" s="104" t="s">
        <v>145</v>
      </c>
      <c r="B36" s="105" t="s">
        <v>113</v>
      </c>
      <c r="C36" s="105" t="s">
        <v>113</v>
      </c>
      <c r="D36" s="95">
        <v>7.591</v>
      </c>
      <c r="E36" s="105">
        <v>15.216</v>
      </c>
      <c r="F36" s="102">
        <v>36.622</v>
      </c>
      <c r="G36" s="95">
        <v>15.865</v>
      </c>
      <c r="H36" s="95"/>
    </row>
    <row r="37" spans="1:8" ht="12.75">
      <c r="A37" s="104" t="s">
        <v>135</v>
      </c>
      <c r="B37" s="105" t="s">
        <v>113</v>
      </c>
      <c r="C37" s="102" t="s">
        <v>113</v>
      </c>
      <c r="D37" s="102" t="s">
        <v>113</v>
      </c>
      <c r="E37" s="105">
        <v>17.9</v>
      </c>
      <c r="F37" s="102">
        <v>21.173</v>
      </c>
      <c r="G37" s="95">
        <v>43.267</v>
      </c>
      <c r="H37" s="95"/>
    </row>
    <row r="38" spans="1:8" ht="12.75">
      <c r="A38" s="101" t="s">
        <v>125</v>
      </c>
      <c r="B38" s="102"/>
      <c r="C38" s="102"/>
      <c r="D38" s="102"/>
      <c r="E38" s="102"/>
      <c r="F38" s="102"/>
      <c r="G38" s="103"/>
      <c r="H38" s="95"/>
    </row>
    <row r="39" spans="1:8" ht="12.75">
      <c r="A39" s="301" t="s">
        <v>435</v>
      </c>
      <c r="B39" s="102"/>
      <c r="C39" s="102"/>
      <c r="D39" s="102"/>
      <c r="E39" s="102"/>
      <c r="F39" s="102"/>
      <c r="G39" s="103"/>
      <c r="H39" s="95"/>
    </row>
    <row r="40" spans="1:8" ht="12.75">
      <c r="A40" s="104" t="s">
        <v>136</v>
      </c>
      <c r="B40" s="105">
        <v>297.943</v>
      </c>
      <c r="C40" s="102">
        <v>295.007</v>
      </c>
      <c r="D40" s="95">
        <v>304.657</v>
      </c>
      <c r="E40" s="105">
        <v>743.83</v>
      </c>
      <c r="F40" s="102">
        <v>515.318</v>
      </c>
      <c r="G40" s="95">
        <v>52.725</v>
      </c>
      <c r="H40" s="95"/>
    </row>
    <row r="41" spans="1:8" ht="12.75">
      <c r="A41" s="104" t="s">
        <v>148</v>
      </c>
      <c r="B41" s="105">
        <v>12.186</v>
      </c>
      <c r="C41" s="105">
        <v>35.96</v>
      </c>
      <c r="D41" s="95">
        <v>44.791</v>
      </c>
      <c r="E41" s="105">
        <v>544.656</v>
      </c>
      <c r="F41" s="102">
        <v>311.087</v>
      </c>
      <c r="G41" s="95">
        <v>515.896</v>
      </c>
      <c r="H41" s="95"/>
    </row>
    <row r="42" spans="1:8" ht="12.75">
      <c r="A42" s="104" t="s">
        <v>137</v>
      </c>
      <c r="B42" s="105" t="s">
        <v>113</v>
      </c>
      <c r="C42" s="105" t="s">
        <v>113</v>
      </c>
      <c r="D42" s="105" t="s">
        <v>113</v>
      </c>
      <c r="E42" s="105">
        <v>771.964</v>
      </c>
      <c r="F42" s="102">
        <v>704.476</v>
      </c>
      <c r="G42" s="95">
        <v>603.687</v>
      </c>
      <c r="H42" s="95"/>
    </row>
    <row r="43" spans="1:8" ht="12.75">
      <c r="A43" s="104" t="s">
        <v>138</v>
      </c>
      <c r="B43" s="105">
        <v>3.564</v>
      </c>
      <c r="C43" s="105">
        <v>7.767</v>
      </c>
      <c r="D43" s="95">
        <v>2.208</v>
      </c>
      <c r="E43" s="105">
        <v>6376.894</v>
      </c>
      <c r="F43" s="102">
        <v>6409.617</v>
      </c>
      <c r="G43" s="95">
        <v>8116.876</v>
      </c>
      <c r="H43" s="95"/>
    </row>
    <row r="44" spans="1:8" ht="12.75">
      <c r="A44" s="104" t="s">
        <v>139</v>
      </c>
      <c r="B44" s="105">
        <v>84.709</v>
      </c>
      <c r="C44" s="102">
        <v>37.41</v>
      </c>
      <c r="D44" s="95">
        <v>52.188</v>
      </c>
      <c r="E44" s="105">
        <v>19904.435</v>
      </c>
      <c r="F44" s="102">
        <v>21694.572</v>
      </c>
      <c r="G44" s="95">
        <v>26487.429</v>
      </c>
      <c r="H44" s="95"/>
    </row>
    <row r="45" spans="1:8" ht="12.75">
      <c r="A45" s="104" t="s">
        <v>149</v>
      </c>
      <c r="B45" s="105" t="s">
        <v>113</v>
      </c>
      <c r="C45" s="105" t="s">
        <v>113</v>
      </c>
      <c r="D45" s="105" t="s">
        <v>113</v>
      </c>
      <c r="E45" s="105">
        <v>325.912</v>
      </c>
      <c r="F45" s="102">
        <v>349.698</v>
      </c>
      <c r="G45" s="95">
        <v>388.754</v>
      </c>
      <c r="H45" s="95"/>
    </row>
    <row r="46" spans="1:8" ht="12.75">
      <c r="A46" s="104" t="s">
        <v>150</v>
      </c>
      <c r="B46" s="105">
        <v>79.663</v>
      </c>
      <c r="C46" s="102">
        <v>107.583</v>
      </c>
      <c r="D46" s="95">
        <v>59.441</v>
      </c>
      <c r="E46" s="105">
        <v>9027.55</v>
      </c>
      <c r="F46" s="102">
        <v>8518.456</v>
      </c>
      <c r="G46" s="95">
        <v>8258.843</v>
      </c>
      <c r="H46" s="95"/>
    </row>
    <row r="47" spans="1:8" ht="12.75">
      <c r="A47" s="104" t="s">
        <v>140</v>
      </c>
      <c r="B47" s="105">
        <v>42.948</v>
      </c>
      <c r="C47" s="102">
        <v>20.439</v>
      </c>
      <c r="D47" s="95">
        <v>6.696</v>
      </c>
      <c r="E47" s="105">
        <v>3746.934</v>
      </c>
      <c r="F47" s="102">
        <v>5399.522</v>
      </c>
      <c r="G47" s="95">
        <v>5473.548</v>
      </c>
      <c r="H47" s="95"/>
    </row>
    <row r="48" spans="1:8" ht="12.75">
      <c r="A48" s="104" t="s">
        <v>141</v>
      </c>
      <c r="B48" s="105">
        <v>5.893</v>
      </c>
      <c r="C48" s="102">
        <v>8.041</v>
      </c>
      <c r="D48" s="95">
        <v>41.404</v>
      </c>
      <c r="E48" s="105">
        <v>7192.281</v>
      </c>
      <c r="F48" s="102">
        <v>6901.09</v>
      </c>
      <c r="G48" s="95">
        <v>7985.556</v>
      </c>
      <c r="H48" s="95"/>
    </row>
    <row r="49" spans="1:8" ht="12.75">
      <c r="A49" s="104" t="s">
        <v>142</v>
      </c>
      <c r="B49" s="105" t="s">
        <v>113</v>
      </c>
      <c r="C49" s="105">
        <v>9.039</v>
      </c>
      <c r="D49" s="95">
        <v>19.987</v>
      </c>
      <c r="E49" s="105">
        <v>1348.31</v>
      </c>
      <c r="F49" s="102">
        <v>136.78</v>
      </c>
      <c r="G49" s="95">
        <v>295.659</v>
      </c>
      <c r="H49" s="95"/>
    </row>
    <row r="50" spans="1:8" ht="13.5" thickBot="1">
      <c r="A50" s="107" t="s">
        <v>143</v>
      </c>
      <c r="B50" s="108">
        <v>95.298</v>
      </c>
      <c r="C50" s="109">
        <v>77.866</v>
      </c>
      <c r="D50" s="357">
        <v>108.734</v>
      </c>
      <c r="E50" s="108">
        <v>27040.736</v>
      </c>
      <c r="F50" s="109">
        <v>30666.319</v>
      </c>
      <c r="G50" s="314">
        <v>26927.997</v>
      </c>
      <c r="H50" s="95"/>
    </row>
    <row r="51" spans="1:8" ht="12.75">
      <c r="A51" s="110" t="s">
        <v>144</v>
      </c>
      <c r="B51" s="110"/>
      <c r="C51" s="110"/>
      <c r="D51" s="110"/>
      <c r="E51" s="110"/>
      <c r="F51" s="110"/>
      <c r="G51" s="110"/>
      <c r="H51" s="95"/>
    </row>
  </sheetData>
  <mergeCells count="5">
    <mergeCell ref="E5:G5"/>
    <mergeCell ref="A1:G1"/>
    <mergeCell ref="A3:G3"/>
    <mergeCell ref="A5:A6"/>
    <mergeCell ref="B5:D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9" transitionEvaluation="1"/>
  <dimension ref="A1:E53"/>
  <sheetViews>
    <sheetView showGridLines="0" zoomScale="75" zoomScaleNormal="75" zoomScaleSheetLayoutView="50" workbookViewId="0" topLeftCell="A1">
      <selection activeCell="A1" sqref="A1:D1"/>
    </sheetView>
  </sheetViews>
  <sheetFormatPr defaultColWidth="11.00390625" defaultRowHeight="12.75"/>
  <cols>
    <col min="1" max="1" width="42.7109375" style="244" customWidth="1"/>
    <col min="2" max="3" width="30.7109375" style="244" customWidth="1"/>
    <col min="4" max="4" width="30.7109375" style="248" customWidth="1"/>
    <col min="5" max="5" width="10.7109375" style="244" customWidth="1"/>
    <col min="6" max="7" width="11.00390625" style="244" customWidth="1"/>
    <col min="8" max="8" width="19.7109375" style="244" customWidth="1"/>
    <col min="9" max="9" width="15.8515625" style="244" customWidth="1"/>
    <col min="10" max="16384" width="11.00390625" style="244" customWidth="1"/>
  </cols>
  <sheetData>
    <row r="1" spans="1:5" s="243" customFormat="1" ht="18">
      <c r="A1" s="490" t="s">
        <v>0</v>
      </c>
      <c r="B1" s="490"/>
      <c r="C1" s="490"/>
      <c r="D1" s="490"/>
      <c r="E1" s="1"/>
    </row>
    <row r="3" spans="1:5" ht="15">
      <c r="A3" s="495" t="s">
        <v>436</v>
      </c>
      <c r="B3" s="495"/>
      <c r="C3" s="495"/>
      <c r="D3" s="495"/>
      <c r="E3" s="245"/>
    </row>
    <row r="4" spans="1:5" ht="14.25">
      <c r="A4" s="245"/>
      <c r="B4" s="245"/>
      <c r="C4" s="245"/>
      <c r="D4" s="293"/>
      <c r="E4" s="245"/>
    </row>
    <row r="5" spans="1:5" ht="12.75">
      <c r="A5" s="246"/>
      <c r="B5" s="247" t="s">
        <v>395</v>
      </c>
      <c r="C5" s="493" t="s">
        <v>29</v>
      </c>
      <c r="D5" s="494"/>
      <c r="E5" s="248"/>
    </row>
    <row r="6" spans="1:5" ht="12.75">
      <c r="A6" s="249" t="s">
        <v>396</v>
      </c>
      <c r="B6" s="250" t="s">
        <v>397</v>
      </c>
      <c r="C6" s="288" t="s">
        <v>37</v>
      </c>
      <c r="D6" s="288" t="s">
        <v>38</v>
      </c>
      <c r="E6" s="248"/>
    </row>
    <row r="7" spans="1:5" ht="13.5" thickBot="1">
      <c r="A7" s="248"/>
      <c r="B7" s="306">
        <v>2002</v>
      </c>
      <c r="C7" s="307">
        <v>2002</v>
      </c>
      <c r="D7" s="308">
        <v>2002</v>
      </c>
      <c r="E7" s="248"/>
    </row>
    <row r="8" spans="1:5" ht="12.75">
      <c r="A8" s="251" t="s">
        <v>398</v>
      </c>
      <c r="B8" s="252">
        <v>27425.707</v>
      </c>
      <c r="C8" s="252">
        <v>6711.827</v>
      </c>
      <c r="D8" s="253">
        <v>7069.475</v>
      </c>
      <c r="E8" s="248"/>
    </row>
    <row r="9" spans="1:5" ht="12.75">
      <c r="A9" s="254"/>
      <c r="B9" s="255"/>
      <c r="C9" s="255"/>
      <c r="D9" s="256"/>
      <c r="E9" s="248"/>
    </row>
    <row r="10" spans="1:5" ht="12.75">
      <c r="A10" s="309" t="s">
        <v>434</v>
      </c>
      <c r="B10" s="255"/>
      <c r="C10" s="255"/>
      <c r="D10" s="256"/>
      <c r="E10" s="248"/>
    </row>
    <row r="11" spans="1:5" ht="12.75">
      <c r="A11" s="309" t="s">
        <v>110</v>
      </c>
      <c r="B11" s="310">
        <f>SUM(B12:B25)</f>
        <v>16219.79</v>
      </c>
      <c r="C11" s="310">
        <f>SUM(C12:C25)</f>
        <v>4162.326000000001</v>
      </c>
      <c r="D11" s="311">
        <f>SUM(D12:D25)</f>
        <v>4885.298000000001</v>
      </c>
      <c r="E11" s="248"/>
    </row>
    <row r="12" spans="1:5" ht="12.75">
      <c r="A12" s="254" t="s">
        <v>399</v>
      </c>
      <c r="B12" s="290">
        <v>1013.55</v>
      </c>
      <c r="C12" s="290">
        <v>1236.074</v>
      </c>
      <c r="D12" s="291">
        <v>252.934</v>
      </c>
      <c r="E12" s="248"/>
    </row>
    <row r="13" spans="1:5" ht="12.75">
      <c r="A13" s="254" t="s">
        <v>112</v>
      </c>
      <c r="B13" s="290">
        <v>259.948</v>
      </c>
      <c r="C13" s="290">
        <v>53.499</v>
      </c>
      <c r="D13" s="291">
        <v>60.935</v>
      </c>
      <c r="E13" s="248"/>
    </row>
    <row r="14" spans="1:5" ht="12.75">
      <c r="A14" s="254" t="s">
        <v>400</v>
      </c>
      <c r="B14" s="290">
        <v>29.387</v>
      </c>
      <c r="C14" s="290">
        <v>321.778</v>
      </c>
      <c r="D14" s="291">
        <v>30.501</v>
      </c>
      <c r="E14" s="248"/>
    </row>
    <row r="15" spans="1:5" ht="12.75">
      <c r="A15" s="254" t="s">
        <v>401</v>
      </c>
      <c r="B15" s="255" t="s">
        <v>113</v>
      </c>
      <c r="C15" s="290">
        <v>206.409</v>
      </c>
      <c r="D15" s="291">
        <v>31.143</v>
      </c>
      <c r="E15" s="248"/>
    </row>
    <row r="16" spans="1:5" ht="12.75">
      <c r="A16" s="254" t="s">
        <v>402</v>
      </c>
      <c r="B16" s="290">
        <v>4157.025</v>
      </c>
      <c r="C16" s="290">
        <v>25.092</v>
      </c>
      <c r="D16" s="291">
        <v>952.625</v>
      </c>
      <c r="E16" s="248"/>
    </row>
    <row r="17" spans="1:4" ht="12.75">
      <c r="A17" s="254" t="s">
        <v>116</v>
      </c>
      <c r="B17" s="255" t="s">
        <v>113</v>
      </c>
      <c r="C17" s="290">
        <v>47.036</v>
      </c>
      <c r="D17" s="291">
        <v>0.741</v>
      </c>
    </row>
    <row r="18" spans="1:4" ht="12.75">
      <c r="A18" s="254" t="s">
        <v>403</v>
      </c>
      <c r="B18" s="290">
        <v>5201.47</v>
      </c>
      <c r="C18" s="290">
        <v>483.417</v>
      </c>
      <c r="D18" s="291">
        <v>1572.828</v>
      </c>
    </row>
    <row r="19" spans="1:4" ht="12.75">
      <c r="A19" s="254" t="s">
        <v>404</v>
      </c>
      <c r="B19" s="290">
        <v>347.7</v>
      </c>
      <c r="C19" s="290">
        <v>12.499</v>
      </c>
      <c r="D19" s="291">
        <v>29.199</v>
      </c>
    </row>
    <row r="20" spans="1:4" ht="12.75">
      <c r="A20" s="254" t="s">
        <v>405</v>
      </c>
      <c r="B20" s="255" t="s">
        <v>113</v>
      </c>
      <c r="C20" s="290">
        <v>289.697</v>
      </c>
      <c r="D20" s="291">
        <v>38.769</v>
      </c>
    </row>
    <row r="21" spans="1:4" ht="12.75">
      <c r="A21" s="254" t="s">
        <v>406</v>
      </c>
      <c r="B21" s="255" t="s">
        <v>113</v>
      </c>
      <c r="C21" s="290">
        <v>52.411</v>
      </c>
      <c r="D21" s="291">
        <v>0.569</v>
      </c>
    </row>
    <row r="22" spans="1:4" ht="12.75">
      <c r="A22" s="254" t="s">
        <v>120</v>
      </c>
      <c r="B22" s="290">
        <v>4430.41</v>
      </c>
      <c r="C22" s="290">
        <v>100.07</v>
      </c>
      <c r="D22" s="291">
        <v>1681.292</v>
      </c>
    </row>
    <row r="23" spans="1:4" ht="12.75">
      <c r="A23" s="254" t="s">
        <v>407</v>
      </c>
      <c r="B23" s="290">
        <v>778.9</v>
      </c>
      <c r="C23" s="290">
        <v>134.35</v>
      </c>
      <c r="D23" s="291">
        <v>206.841</v>
      </c>
    </row>
    <row r="24" spans="1:4" ht="12.75">
      <c r="A24" s="254" t="s">
        <v>408</v>
      </c>
      <c r="B24" s="290">
        <v>1.4</v>
      </c>
      <c r="C24" s="290">
        <v>1048.345</v>
      </c>
      <c r="D24" s="291">
        <v>24.393</v>
      </c>
    </row>
    <row r="25" spans="1:4" ht="12.75">
      <c r="A25" s="254" t="s">
        <v>124</v>
      </c>
      <c r="B25" s="255" t="s">
        <v>113</v>
      </c>
      <c r="C25" s="290">
        <v>151.649</v>
      </c>
      <c r="D25" s="291">
        <v>2.528</v>
      </c>
    </row>
    <row r="26" spans="1:4" ht="12.75">
      <c r="A26" s="254"/>
      <c r="B26" s="255"/>
      <c r="C26" s="255"/>
      <c r="D26" s="256"/>
    </row>
    <row r="27" spans="1:4" ht="12.75">
      <c r="A27" s="309" t="s">
        <v>126</v>
      </c>
      <c r="B27" s="255"/>
      <c r="C27" s="255"/>
      <c r="D27" s="256"/>
    </row>
    <row r="28" spans="1:4" ht="12.75">
      <c r="A28" s="254" t="s">
        <v>146</v>
      </c>
      <c r="B28" s="290">
        <v>204.76</v>
      </c>
      <c r="C28" s="290">
        <v>2.702</v>
      </c>
      <c r="D28" s="291">
        <v>90.863</v>
      </c>
    </row>
    <row r="29" spans="1:4" ht="12.75">
      <c r="A29" s="254" t="s">
        <v>147</v>
      </c>
      <c r="B29" s="290">
        <v>24</v>
      </c>
      <c r="C29" s="290">
        <v>1.109</v>
      </c>
      <c r="D29" s="291">
        <v>17.439</v>
      </c>
    </row>
    <row r="30" spans="1:4" ht="12.75">
      <c r="A30" s="254" t="s">
        <v>127</v>
      </c>
      <c r="B30" s="290">
        <v>37.127</v>
      </c>
      <c r="C30" s="290">
        <v>15.589</v>
      </c>
      <c r="D30" s="291">
        <v>11.103</v>
      </c>
    </row>
    <row r="31" spans="1:4" ht="12.75">
      <c r="A31" s="254" t="s">
        <v>128</v>
      </c>
      <c r="B31" s="290">
        <v>30.314</v>
      </c>
      <c r="C31" s="290">
        <v>3.561</v>
      </c>
      <c r="D31" s="291">
        <v>11.187</v>
      </c>
    </row>
    <row r="32" spans="1:4" ht="12.75">
      <c r="A32" s="254" t="s">
        <v>129</v>
      </c>
      <c r="B32" s="290">
        <v>2</v>
      </c>
      <c r="C32" s="290">
        <v>8.529</v>
      </c>
      <c r="D32" s="256" t="s">
        <v>113</v>
      </c>
    </row>
    <row r="33" spans="1:4" ht="12.75">
      <c r="A33" s="254" t="s">
        <v>130</v>
      </c>
      <c r="B33" s="290">
        <v>333.297</v>
      </c>
      <c r="C33" s="290">
        <v>5.835</v>
      </c>
      <c r="D33" s="291">
        <v>78.776</v>
      </c>
    </row>
    <row r="34" spans="1:4" ht="12.75">
      <c r="A34" s="254" t="s">
        <v>131</v>
      </c>
      <c r="B34" s="255" t="s">
        <v>113</v>
      </c>
      <c r="C34" s="290">
        <v>19.387</v>
      </c>
      <c r="D34" s="291">
        <v>2.789</v>
      </c>
    </row>
    <row r="35" spans="1:4" ht="12.75">
      <c r="A35" s="254" t="s">
        <v>132</v>
      </c>
      <c r="B35" s="290">
        <v>4.5</v>
      </c>
      <c r="C35" s="290">
        <v>20.862</v>
      </c>
      <c r="D35" s="256" t="s">
        <v>113</v>
      </c>
    </row>
    <row r="36" spans="1:4" ht="12.75">
      <c r="A36" s="254" t="s">
        <v>133</v>
      </c>
      <c r="B36" s="255" t="s">
        <v>113</v>
      </c>
      <c r="C36" s="290">
        <v>71.807</v>
      </c>
      <c r="D36" s="256" t="s">
        <v>113</v>
      </c>
    </row>
    <row r="37" spans="1:4" ht="12.75">
      <c r="A37" s="254" t="s">
        <v>134</v>
      </c>
      <c r="B37" s="290">
        <v>49.5</v>
      </c>
      <c r="C37" s="290">
        <v>107.388</v>
      </c>
      <c r="D37" s="291">
        <v>4.566</v>
      </c>
    </row>
    <row r="38" spans="1:4" ht="12.75">
      <c r="A38" s="254" t="s">
        <v>145</v>
      </c>
      <c r="B38" s="290">
        <v>546.1</v>
      </c>
      <c r="C38" s="290">
        <v>1.004</v>
      </c>
      <c r="D38" s="291">
        <v>51.776</v>
      </c>
    </row>
    <row r="39" spans="1:4" ht="12.75">
      <c r="A39" s="254" t="s">
        <v>135</v>
      </c>
      <c r="B39" s="290">
        <v>33</v>
      </c>
      <c r="C39" s="255" t="s">
        <v>113</v>
      </c>
      <c r="D39" s="291">
        <v>8.563</v>
      </c>
    </row>
    <row r="40" spans="1:4" ht="12.75">
      <c r="A40" s="254"/>
      <c r="B40" s="255"/>
      <c r="C40" s="255"/>
      <c r="D40" s="256"/>
    </row>
    <row r="41" spans="1:4" ht="12.75">
      <c r="A41" s="309" t="s">
        <v>435</v>
      </c>
      <c r="B41" s="255"/>
      <c r="C41" s="255"/>
      <c r="D41" s="256"/>
    </row>
    <row r="42" spans="1:4" ht="12.75">
      <c r="A42" s="254" t="s">
        <v>409</v>
      </c>
      <c r="B42" s="290">
        <v>1215</v>
      </c>
      <c r="C42" s="290">
        <v>0.696</v>
      </c>
      <c r="D42" s="291">
        <v>136.952</v>
      </c>
    </row>
    <row r="43" spans="1:4" ht="12.75">
      <c r="A43" s="254" t="s">
        <v>410</v>
      </c>
      <c r="B43" s="290">
        <v>1220.372</v>
      </c>
      <c r="C43" s="290">
        <v>17.461</v>
      </c>
      <c r="D43" s="291">
        <v>471.66</v>
      </c>
    </row>
    <row r="44" spans="1:4" ht="12.75">
      <c r="A44" s="254" t="s">
        <v>411</v>
      </c>
      <c r="B44" s="290">
        <v>320</v>
      </c>
      <c r="C44" s="290">
        <v>26.561</v>
      </c>
      <c r="D44" s="291">
        <v>2.604</v>
      </c>
    </row>
    <row r="45" spans="1:4" ht="12.75">
      <c r="A45" s="254" t="s">
        <v>412</v>
      </c>
      <c r="B45" s="290">
        <v>46.886</v>
      </c>
      <c r="C45" s="290">
        <v>247.725</v>
      </c>
      <c r="D45" s="291">
        <v>1.824</v>
      </c>
    </row>
    <row r="46" spans="1:4" ht="12.75">
      <c r="A46" s="254" t="s">
        <v>413</v>
      </c>
      <c r="B46" s="290">
        <v>2540</v>
      </c>
      <c r="C46" s="290">
        <v>560.802</v>
      </c>
      <c r="D46" s="291">
        <v>272.062</v>
      </c>
    </row>
    <row r="47" spans="1:4" ht="12.75">
      <c r="A47" s="254" t="s">
        <v>414</v>
      </c>
      <c r="B47" s="255" t="s">
        <v>113</v>
      </c>
      <c r="C47" s="290">
        <v>2.622</v>
      </c>
      <c r="D47" s="256" t="s">
        <v>113</v>
      </c>
    </row>
    <row r="48" spans="1:4" ht="12.75">
      <c r="A48" s="254" t="s">
        <v>415</v>
      </c>
      <c r="B48" s="290">
        <v>111</v>
      </c>
      <c r="C48" s="290">
        <v>176.121</v>
      </c>
      <c r="D48" s="291">
        <v>0.579</v>
      </c>
    </row>
    <row r="49" spans="1:4" ht="12.75">
      <c r="A49" s="254" t="s">
        <v>416</v>
      </c>
      <c r="B49" s="290">
        <v>101.226</v>
      </c>
      <c r="C49" s="290">
        <v>34.811</v>
      </c>
      <c r="D49" s="291">
        <v>1.375</v>
      </c>
    </row>
    <row r="50" spans="1:4" ht="12.75">
      <c r="A50" s="254" t="s">
        <v>417</v>
      </c>
      <c r="B50" s="255" t="s">
        <v>113</v>
      </c>
      <c r="C50" s="290">
        <v>61.82</v>
      </c>
      <c r="D50" s="291">
        <v>0.831</v>
      </c>
    </row>
    <row r="51" spans="1:4" ht="12.75">
      <c r="A51" s="254" t="s">
        <v>418</v>
      </c>
      <c r="B51" s="290">
        <v>89</v>
      </c>
      <c r="C51" s="290">
        <v>40.301</v>
      </c>
      <c r="D51" s="291">
        <v>25.621</v>
      </c>
    </row>
    <row r="52" spans="1:4" ht="13.5" thickBot="1">
      <c r="A52" s="257" t="s">
        <v>419</v>
      </c>
      <c r="B52" s="292">
        <v>111.24</v>
      </c>
      <c r="C52" s="292">
        <v>187.99</v>
      </c>
      <c r="D52" s="289">
        <v>1.215</v>
      </c>
    </row>
    <row r="53" spans="1:3" ht="12.75">
      <c r="A53" s="248" t="s">
        <v>420</v>
      </c>
      <c r="B53" s="248"/>
      <c r="C53" s="248"/>
    </row>
  </sheetData>
  <mergeCells count="3">
    <mergeCell ref="C5:D5"/>
    <mergeCell ref="A1:D1"/>
    <mergeCell ref="A3:D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0"/>
  <dimension ref="A1:H19"/>
  <sheetViews>
    <sheetView showGridLines="0" zoomScale="75" zoomScaleNormal="75" zoomScaleSheetLayoutView="50" workbookViewId="0" topLeftCell="A1">
      <selection activeCell="A1" sqref="A1:F1"/>
    </sheetView>
  </sheetViews>
  <sheetFormatPr defaultColWidth="11.421875" defaultRowHeight="12.75"/>
  <cols>
    <col min="1" max="6" width="18.7109375" style="3" customWidth="1"/>
    <col min="7" max="7" width="11.421875" style="3" customWidth="1"/>
    <col min="8" max="8" width="19.7109375" style="3" customWidth="1"/>
    <col min="9" max="9" width="15.8515625" style="3" customWidth="1"/>
    <col min="10" max="16384" width="11.421875" style="3" customWidth="1"/>
  </cols>
  <sheetData>
    <row r="1" spans="1:7" s="2" customFormat="1" ht="18">
      <c r="A1" s="444" t="s">
        <v>0</v>
      </c>
      <c r="B1" s="444"/>
      <c r="C1" s="444"/>
      <c r="D1" s="444"/>
      <c r="E1" s="444"/>
      <c r="F1" s="444"/>
      <c r="G1" s="1"/>
    </row>
    <row r="3" spans="1:8" ht="15">
      <c r="A3" s="429" t="s">
        <v>90</v>
      </c>
      <c r="B3" s="429"/>
      <c r="C3" s="429"/>
      <c r="D3" s="429"/>
      <c r="E3" s="429"/>
      <c r="F3" s="429"/>
      <c r="G3" s="41"/>
      <c r="H3" s="41"/>
    </row>
    <row r="4" spans="1:8" ht="14.25">
      <c r="A4" s="87"/>
      <c r="B4" s="87"/>
      <c r="C4" s="87"/>
      <c r="D4" s="87"/>
      <c r="E4" s="87"/>
      <c r="F4" s="87"/>
      <c r="G4" s="41"/>
      <c r="H4" s="41"/>
    </row>
    <row r="5" spans="1:6" ht="12.75">
      <c r="A5" s="88"/>
      <c r="B5" s="437" t="s">
        <v>91</v>
      </c>
      <c r="C5" s="438"/>
      <c r="D5" s="438"/>
      <c r="E5" s="439"/>
      <c r="F5" s="12" t="s">
        <v>92</v>
      </c>
    </row>
    <row r="6" spans="1:6" ht="12.75">
      <c r="A6" s="88" t="s">
        <v>6</v>
      </c>
      <c r="B6" s="12" t="s">
        <v>93</v>
      </c>
      <c r="C6" s="8" t="s">
        <v>94</v>
      </c>
      <c r="D6" s="8" t="s">
        <v>94</v>
      </c>
      <c r="E6" s="8" t="s">
        <v>95</v>
      </c>
      <c r="F6" s="12" t="s">
        <v>19</v>
      </c>
    </row>
    <row r="7" spans="1:6" ht="13.5" thickBot="1">
      <c r="A7" s="28"/>
      <c r="B7" s="12" t="s">
        <v>96</v>
      </c>
      <c r="C7" s="12" t="s">
        <v>97</v>
      </c>
      <c r="D7" s="12" t="s">
        <v>98</v>
      </c>
      <c r="E7" s="12" t="s">
        <v>99</v>
      </c>
      <c r="F7" s="12" t="s">
        <v>33</v>
      </c>
    </row>
    <row r="8" spans="1:6" ht="12.75">
      <c r="A8" s="89" t="s">
        <v>100</v>
      </c>
      <c r="B8" s="90">
        <v>57126</v>
      </c>
      <c r="C8" s="90">
        <v>3798930</v>
      </c>
      <c r="D8" s="90">
        <v>121658</v>
      </c>
      <c r="E8" s="90">
        <v>19270</v>
      </c>
      <c r="F8" s="90">
        <v>4494</v>
      </c>
    </row>
    <row r="9" spans="1:6" ht="12.75">
      <c r="A9" s="91" t="s">
        <v>101</v>
      </c>
      <c r="B9" s="55">
        <v>50074</v>
      </c>
      <c r="C9" s="55">
        <v>3025092</v>
      </c>
      <c r="D9" s="55">
        <v>70761</v>
      </c>
      <c r="E9" s="55">
        <v>19480</v>
      </c>
      <c r="F9" s="55">
        <v>5109</v>
      </c>
    </row>
    <row r="10" spans="1:6" ht="12.75">
      <c r="A10" s="91" t="s">
        <v>102</v>
      </c>
      <c r="B10" s="55">
        <v>169116</v>
      </c>
      <c r="C10" s="55">
        <v>1034937</v>
      </c>
      <c r="D10" s="55">
        <v>33800</v>
      </c>
      <c r="E10" s="55">
        <v>14826</v>
      </c>
      <c r="F10" s="55">
        <v>3304</v>
      </c>
    </row>
    <row r="11" spans="1:6" ht="12.75">
      <c r="A11" s="92" t="s">
        <v>103</v>
      </c>
      <c r="B11" s="58">
        <v>103582</v>
      </c>
      <c r="C11" s="58">
        <v>1381594</v>
      </c>
      <c r="D11" s="58">
        <v>21342</v>
      </c>
      <c r="E11" s="58">
        <v>27416</v>
      </c>
      <c r="F11" s="55">
        <v>3340</v>
      </c>
    </row>
    <row r="12" spans="1:6" ht="12.75">
      <c r="A12" s="92" t="s">
        <v>104</v>
      </c>
      <c r="B12" s="58">
        <v>37399</v>
      </c>
      <c r="C12" s="58">
        <v>2161856</v>
      </c>
      <c r="D12" s="58">
        <v>73241</v>
      </c>
      <c r="E12" s="58">
        <v>39967</v>
      </c>
      <c r="F12" s="55">
        <v>3958</v>
      </c>
    </row>
    <row r="13" spans="1:6" ht="12.75">
      <c r="A13" s="92" t="s">
        <v>105</v>
      </c>
      <c r="B13" s="58">
        <v>49597</v>
      </c>
      <c r="C13" s="58">
        <v>3957795</v>
      </c>
      <c r="D13" s="58">
        <v>66073</v>
      </c>
      <c r="E13" s="58">
        <v>75273</v>
      </c>
      <c r="F13" s="55">
        <v>6068</v>
      </c>
    </row>
    <row r="14" spans="1:6" ht="12.75">
      <c r="A14" s="92" t="s">
        <v>106</v>
      </c>
      <c r="B14" s="58">
        <v>76629</v>
      </c>
      <c r="C14" s="58">
        <v>4042229</v>
      </c>
      <c r="D14" s="58">
        <v>34314</v>
      </c>
      <c r="E14" s="58">
        <v>72203</v>
      </c>
      <c r="F14" s="55">
        <v>3159</v>
      </c>
    </row>
    <row r="15" spans="1:6" ht="12.75">
      <c r="A15" s="92" t="s">
        <v>107</v>
      </c>
      <c r="B15" s="58">
        <v>178083</v>
      </c>
      <c r="C15" s="58">
        <v>4055386</v>
      </c>
      <c r="D15" s="58">
        <v>27902</v>
      </c>
      <c r="E15" s="58">
        <v>54743</v>
      </c>
      <c r="F15" s="55">
        <v>2906</v>
      </c>
    </row>
    <row r="16" spans="1:6" ht="12.75">
      <c r="A16" s="92">
        <v>2000</v>
      </c>
      <c r="B16" s="58">
        <v>78364</v>
      </c>
      <c r="C16" s="58">
        <v>4406289</v>
      </c>
      <c r="D16" s="58">
        <v>32710</v>
      </c>
      <c r="E16" s="58">
        <v>101207</v>
      </c>
      <c r="F16" s="55">
        <v>2155</v>
      </c>
    </row>
    <row r="17" spans="1:6" ht="12.75">
      <c r="A17" s="92">
        <v>2001</v>
      </c>
      <c r="B17" s="58">
        <v>88783.24</v>
      </c>
      <c r="C17" s="58">
        <v>2976405.65</v>
      </c>
      <c r="D17" s="58">
        <v>51444.76</v>
      </c>
      <c r="E17" s="58">
        <v>41070.25</v>
      </c>
      <c r="F17" s="55">
        <v>2551</v>
      </c>
    </row>
    <row r="18" spans="1:6" ht="13.5" thickBot="1">
      <c r="A18" s="23">
        <v>2002</v>
      </c>
      <c r="B18" s="62">
        <v>193645</v>
      </c>
      <c r="C18" s="62">
        <v>5478931</v>
      </c>
      <c r="D18" s="62">
        <v>51575</v>
      </c>
      <c r="E18" s="71">
        <v>44582</v>
      </c>
      <c r="F18" s="63">
        <v>1808</v>
      </c>
    </row>
    <row r="19" spans="1:6" ht="12.75">
      <c r="A19" s="6"/>
      <c r="B19" s="6"/>
      <c r="C19" s="6"/>
      <c r="D19" s="6"/>
      <c r="E19" s="6"/>
      <c r="F19" s="6"/>
    </row>
  </sheetData>
  <mergeCells count="3">
    <mergeCell ref="B5:E5"/>
    <mergeCell ref="A3:F3"/>
    <mergeCell ref="A1:F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  <ignoredErrors>
    <ignoredError sqref="A8:A1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1"/>
  <dimension ref="A1:G38"/>
  <sheetViews>
    <sheetView zoomScale="75" zoomScaleNormal="75" zoomScaleSheetLayoutView="50" workbookViewId="0" topLeftCell="A1">
      <selection activeCell="A1" sqref="A1:G1"/>
    </sheetView>
  </sheetViews>
  <sheetFormatPr defaultColWidth="11.421875" defaultRowHeight="12.75"/>
  <cols>
    <col min="1" max="1" width="26.7109375" style="116" customWidth="1"/>
    <col min="2" max="7" width="17.28125" style="116" customWidth="1"/>
    <col min="8" max="8" width="19.7109375" style="116" customWidth="1"/>
    <col min="9" max="9" width="15.8515625" style="116" customWidth="1"/>
    <col min="10" max="16384" width="11.421875" style="116" customWidth="1"/>
  </cols>
  <sheetData>
    <row r="1" spans="1:7" ht="18">
      <c r="A1" s="440" t="s">
        <v>0</v>
      </c>
      <c r="B1" s="440"/>
      <c r="C1" s="440"/>
      <c r="D1" s="440"/>
      <c r="E1" s="440"/>
      <c r="F1" s="440"/>
      <c r="G1" s="440"/>
    </row>
    <row r="3" spans="1:7" ht="15">
      <c r="A3" s="459" t="s">
        <v>521</v>
      </c>
      <c r="B3" s="459"/>
      <c r="C3" s="459"/>
      <c r="D3" s="459"/>
      <c r="E3" s="459"/>
      <c r="F3" s="459"/>
      <c r="G3" s="459"/>
    </row>
    <row r="4" spans="1:6" ht="12.75">
      <c r="A4" s="125"/>
      <c r="B4" s="180"/>
      <c r="C4" s="180"/>
      <c r="D4" s="180"/>
      <c r="E4" s="180"/>
      <c r="F4" s="180"/>
    </row>
    <row r="5" spans="1:7" ht="12.75">
      <c r="A5" s="328" t="s">
        <v>284</v>
      </c>
      <c r="B5" s="499" t="s">
        <v>522</v>
      </c>
      <c r="C5" s="500"/>
      <c r="D5" s="500"/>
      <c r="E5" s="500"/>
      <c r="F5" s="501"/>
      <c r="G5" s="496" t="s">
        <v>189</v>
      </c>
    </row>
    <row r="6" spans="1:7" ht="12.75">
      <c r="A6" s="28" t="s">
        <v>207</v>
      </c>
      <c r="B6" s="422" t="s">
        <v>523</v>
      </c>
      <c r="C6" s="477" t="s">
        <v>524</v>
      </c>
      <c r="D6" s="504" t="s">
        <v>95</v>
      </c>
      <c r="E6" s="496" t="s">
        <v>525</v>
      </c>
      <c r="F6" s="498" t="s">
        <v>526</v>
      </c>
      <c r="G6" s="502"/>
    </row>
    <row r="7" spans="1:7" ht="13.5" thickBot="1">
      <c r="A7" s="368"/>
      <c r="B7" s="401"/>
      <c r="C7" s="481"/>
      <c r="D7" s="505"/>
      <c r="E7" s="497"/>
      <c r="F7" s="497"/>
      <c r="G7" s="503"/>
    </row>
    <row r="8" spans="1:7" ht="12.75">
      <c r="A8" s="159" t="s">
        <v>222</v>
      </c>
      <c r="B8" s="330">
        <v>48</v>
      </c>
      <c r="C8" s="330" t="s">
        <v>113</v>
      </c>
      <c r="D8" s="330" t="s">
        <v>113</v>
      </c>
      <c r="E8" s="330" t="s">
        <v>113</v>
      </c>
      <c r="F8" s="330">
        <v>48</v>
      </c>
      <c r="G8" s="329" t="s">
        <v>113</v>
      </c>
    </row>
    <row r="9" spans="1:7" ht="12.75">
      <c r="A9" s="164"/>
      <c r="B9" s="330"/>
      <c r="C9" s="330"/>
      <c r="D9" s="330"/>
      <c r="E9" s="330"/>
      <c r="F9" s="330"/>
      <c r="G9" s="329"/>
    </row>
    <row r="10" spans="1:7" ht="12.75">
      <c r="A10" s="155" t="s">
        <v>461</v>
      </c>
      <c r="B10" s="327">
        <v>735</v>
      </c>
      <c r="C10" s="327">
        <v>9100</v>
      </c>
      <c r="D10" s="327">
        <v>5230</v>
      </c>
      <c r="E10" s="327">
        <v>9228</v>
      </c>
      <c r="F10" s="327">
        <v>60438</v>
      </c>
      <c r="G10" s="325" t="s">
        <v>113</v>
      </c>
    </row>
    <row r="11" spans="1:7" ht="12.75">
      <c r="A11" s="155" t="s">
        <v>463</v>
      </c>
      <c r="B11" s="327" t="s">
        <v>113</v>
      </c>
      <c r="C11" s="327" t="s">
        <v>113</v>
      </c>
      <c r="D11" s="327">
        <v>11070</v>
      </c>
      <c r="E11" s="327" t="s">
        <v>113</v>
      </c>
      <c r="F11" s="327">
        <v>38745</v>
      </c>
      <c r="G11" s="325" t="s">
        <v>113</v>
      </c>
    </row>
    <row r="12" spans="1:7" ht="12.75">
      <c r="A12" s="155" t="s">
        <v>464</v>
      </c>
      <c r="B12" s="327" t="s">
        <v>113</v>
      </c>
      <c r="C12" s="327">
        <v>137049</v>
      </c>
      <c r="D12" s="327">
        <v>3006</v>
      </c>
      <c r="E12" s="327">
        <v>10540</v>
      </c>
      <c r="F12" s="327">
        <v>184460</v>
      </c>
      <c r="G12" s="325" t="s">
        <v>113</v>
      </c>
    </row>
    <row r="13" spans="1:7" ht="12.75">
      <c r="A13" s="159" t="s">
        <v>231</v>
      </c>
      <c r="B13" s="330">
        <v>735</v>
      </c>
      <c r="C13" s="330">
        <v>146149</v>
      </c>
      <c r="D13" s="330">
        <v>19306</v>
      </c>
      <c r="E13" s="330">
        <v>19768</v>
      </c>
      <c r="F13" s="330">
        <v>283643</v>
      </c>
      <c r="G13" s="329" t="s">
        <v>113</v>
      </c>
    </row>
    <row r="14" spans="1:7" ht="12.75">
      <c r="A14" s="159"/>
      <c r="B14" s="330"/>
      <c r="C14" s="330"/>
      <c r="D14" s="330"/>
      <c r="E14" s="330"/>
      <c r="F14" s="330"/>
      <c r="G14" s="329"/>
    </row>
    <row r="15" spans="1:7" ht="12.75">
      <c r="A15" s="159" t="s">
        <v>232</v>
      </c>
      <c r="B15" s="330" t="s">
        <v>113</v>
      </c>
      <c r="C15" s="330" t="s">
        <v>113</v>
      </c>
      <c r="D15" s="330" t="s">
        <v>113</v>
      </c>
      <c r="E15" s="330" t="s">
        <v>113</v>
      </c>
      <c r="F15" s="330" t="s">
        <v>113</v>
      </c>
      <c r="G15" s="329" t="s">
        <v>113</v>
      </c>
    </row>
    <row r="16" spans="1:7" ht="12.75">
      <c r="A16" s="159"/>
      <c r="B16" s="330"/>
      <c r="C16" s="330"/>
      <c r="D16" s="330"/>
      <c r="E16" s="330"/>
      <c r="F16" s="330"/>
      <c r="G16" s="329"/>
    </row>
    <row r="17" spans="1:7" ht="12.75">
      <c r="A17" s="155" t="s">
        <v>469</v>
      </c>
      <c r="B17" s="327" t="s">
        <v>113</v>
      </c>
      <c r="C17" s="327">
        <v>440728</v>
      </c>
      <c r="D17" s="327">
        <v>655</v>
      </c>
      <c r="E17" s="327" t="s">
        <v>113</v>
      </c>
      <c r="F17" s="327">
        <v>443020.5</v>
      </c>
      <c r="G17" s="325" t="s">
        <v>113</v>
      </c>
    </row>
    <row r="18" spans="1:7" ht="12.75">
      <c r="A18" s="163" t="s">
        <v>527</v>
      </c>
      <c r="B18" s="327">
        <v>520</v>
      </c>
      <c r="C18" s="327">
        <v>2953219</v>
      </c>
      <c r="D18" s="327" t="s">
        <v>113</v>
      </c>
      <c r="E18" s="327">
        <v>21342</v>
      </c>
      <c r="F18" s="327">
        <v>3028436</v>
      </c>
      <c r="G18" s="325" t="s">
        <v>113</v>
      </c>
    </row>
    <row r="19" spans="1:7" ht="12.75">
      <c r="A19" s="155" t="s">
        <v>470</v>
      </c>
      <c r="B19" s="327">
        <v>5357</v>
      </c>
      <c r="C19" s="327">
        <v>628428</v>
      </c>
      <c r="D19" s="327">
        <v>17384</v>
      </c>
      <c r="E19" s="327">
        <v>170</v>
      </c>
      <c r="F19" s="327">
        <v>695224</v>
      </c>
      <c r="G19" s="325" t="s">
        <v>113</v>
      </c>
    </row>
    <row r="20" spans="1:7" ht="12.75">
      <c r="A20" s="155" t="s">
        <v>528</v>
      </c>
      <c r="B20" s="327">
        <v>678</v>
      </c>
      <c r="C20" s="327">
        <v>822444</v>
      </c>
      <c r="D20" s="327">
        <v>4948</v>
      </c>
      <c r="E20" s="327">
        <v>3302</v>
      </c>
      <c r="F20" s="327">
        <v>851997</v>
      </c>
      <c r="G20" s="325" t="s">
        <v>113</v>
      </c>
    </row>
    <row r="21" spans="1:7" ht="12.75">
      <c r="A21" s="164" t="s">
        <v>248</v>
      </c>
      <c r="B21" s="330">
        <v>6555</v>
      </c>
      <c r="C21" s="330">
        <v>4844819</v>
      </c>
      <c r="D21" s="330">
        <v>22987</v>
      </c>
      <c r="E21" s="330">
        <v>24814</v>
      </c>
      <c r="F21" s="330">
        <v>5018677.5</v>
      </c>
      <c r="G21" s="329" t="s">
        <v>113</v>
      </c>
    </row>
    <row r="22" spans="1:7" ht="12.75">
      <c r="A22" s="164"/>
      <c r="B22" s="330"/>
      <c r="C22" s="330"/>
      <c r="D22" s="330"/>
      <c r="E22" s="330"/>
      <c r="F22" s="330"/>
      <c r="G22" s="329"/>
    </row>
    <row r="23" spans="1:7" ht="12.75">
      <c r="A23" s="155" t="s">
        <v>472</v>
      </c>
      <c r="B23" s="327">
        <v>92342</v>
      </c>
      <c r="C23" s="327" t="s">
        <v>113</v>
      </c>
      <c r="D23" s="327" t="s">
        <v>113</v>
      </c>
      <c r="E23" s="327" t="s">
        <v>113</v>
      </c>
      <c r="F23" s="327">
        <v>92342</v>
      </c>
      <c r="G23" s="325">
        <v>80</v>
      </c>
    </row>
    <row r="24" spans="1:7" ht="12.75">
      <c r="A24" s="155" t="s">
        <v>474</v>
      </c>
      <c r="B24" s="327">
        <v>22551</v>
      </c>
      <c r="C24" s="327">
        <v>294103</v>
      </c>
      <c r="D24" s="327">
        <v>9282</v>
      </c>
      <c r="E24" s="327" t="s">
        <v>113</v>
      </c>
      <c r="F24" s="327">
        <v>349141</v>
      </c>
      <c r="G24" s="325" t="s">
        <v>113</v>
      </c>
    </row>
    <row r="25" spans="1:7" ht="12.75">
      <c r="A25" s="159" t="s">
        <v>252</v>
      </c>
      <c r="B25" s="330">
        <v>114893</v>
      </c>
      <c r="C25" s="330">
        <v>294103</v>
      </c>
      <c r="D25" s="330">
        <v>9282</v>
      </c>
      <c r="E25" s="330" t="s">
        <v>113</v>
      </c>
      <c r="F25" s="330">
        <v>441483</v>
      </c>
      <c r="G25" s="329">
        <v>80</v>
      </c>
    </row>
    <row r="26" spans="1:7" ht="12.75">
      <c r="A26" s="159"/>
      <c r="B26" s="330"/>
      <c r="C26" s="330"/>
      <c r="D26" s="330"/>
      <c r="E26" s="330"/>
      <c r="F26" s="330"/>
      <c r="G26" s="329"/>
    </row>
    <row r="27" spans="1:7" ht="12.75">
      <c r="A27" s="159" t="s">
        <v>253</v>
      </c>
      <c r="B27" s="330">
        <v>41015</v>
      </c>
      <c r="C27" s="330" t="s">
        <v>113</v>
      </c>
      <c r="D27" s="330" t="s">
        <v>113</v>
      </c>
      <c r="E27" s="330" t="s">
        <v>113</v>
      </c>
      <c r="F27" s="330">
        <v>41015</v>
      </c>
      <c r="G27" s="329" t="s">
        <v>113</v>
      </c>
    </row>
    <row r="28" spans="1:7" ht="12.75">
      <c r="A28" s="159"/>
      <c r="B28" s="330"/>
      <c r="C28" s="330"/>
      <c r="D28" s="330"/>
      <c r="E28" s="330"/>
      <c r="F28" s="330"/>
      <c r="G28" s="329"/>
    </row>
    <row r="29" spans="1:7" ht="12.75">
      <c r="A29" s="155" t="s">
        <v>475</v>
      </c>
      <c r="B29" s="327" t="s">
        <v>113</v>
      </c>
      <c r="C29" s="327">
        <v>191657</v>
      </c>
      <c r="D29" s="327" t="s">
        <v>113</v>
      </c>
      <c r="E29" s="327" t="s">
        <v>113</v>
      </c>
      <c r="F29" s="327">
        <v>191657</v>
      </c>
      <c r="G29" s="325">
        <v>102</v>
      </c>
    </row>
    <row r="30" spans="1:7" ht="12.75">
      <c r="A30" s="159" t="s">
        <v>256</v>
      </c>
      <c r="B30" s="330" t="s">
        <v>113</v>
      </c>
      <c r="C30" s="330">
        <v>191657</v>
      </c>
      <c r="D30" s="330" t="s">
        <v>113</v>
      </c>
      <c r="E30" s="330" t="s">
        <v>113</v>
      </c>
      <c r="F30" s="330">
        <v>191657</v>
      </c>
      <c r="G30" s="329">
        <v>102</v>
      </c>
    </row>
    <row r="31" spans="1:7" ht="12.75">
      <c r="A31" s="159"/>
      <c r="B31" s="330"/>
      <c r="C31" s="330"/>
      <c r="D31" s="330"/>
      <c r="E31" s="330"/>
      <c r="F31" s="330"/>
      <c r="G31" s="329"/>
    </row>
    <row r="32" spans="1:7" ht="12.75">
      <c r="A32" s="163" t="s">
        <v>477</v>
      </c>
      <c r="B32" s="327">
        <v>5598</v>
      </c>
      <c r="C32" s="327" t="s">
        <v>113</v>
      </c>
      <c r="D32" s="327" t="s">
        <v>113</v>
      </c>
      <c r="E32" s="327" t="s">
        <v>113</v>
      </c>
      <c r="F32" s="327">
        <v>5598</v>
      </c>
      <c r="G32" s="325" t="s">
        <v>113</v>
      </c>
    </row>
    <row r="33" spans="1:7" ht="12.75">
      <c r="A33" s="163" t="s">
        <v>478</v>
      </c>
      <c r="B33" s="327" t="s">
        <v>113</v>
      </c>
      <c r="C33" s="327">
        <v>2203</v>
      </c>
      <c r="D33" s="327" t="s">
        <v>113</v>
      </c>
      <c r="E33" s="327" t="s">
        <v>113</v>
      </c>
      <c r="F33" s="327">
        <v>2203</v>
      </c>
      <c r="G33" s="325" t="s">
        <v>113</v>
      </c>
    </row>
    <row r="34" spans="1:7" ht="12.75">
      <c r="A34" s="155" t="s">
        <v>481</v>
      </c>
      <c r="B34" s="327">
        <v>24801</v>
      </c>
      <c r="C34" s="327" t="s">
        <v>113</v>
      </c>
      <c r="D34" s="327" t="s">
        <v>113</v>
      </c>
      <c r="E34" s="327" t="s">
        <v>113</v>
      </c>
      <c r="F34" s="327">
        <v>24801</v>
      </c>
      <c r="G34" s="325" t="s">
        <v>113</v>
      </c>
    </row>
    <row r="35" spans="1:7" ht="12.75">
      <c r="A35" s="163" t="s">
        <v>483</v>
      </c>
      <c r="B35" s="327" t="s">
        <v>113</v>
      </c>
      <c r="C35" s="327" t="s">
        <v>113</v>
      </c>
      <c r="D35" s="327" t="s">
        <v>113</v>
      </c>
      <c r="E35" s="327" t="s">
        <v>113</v>
      </c>
      <c r="F35" s="327" t="s">
        <v>113</v>
      </c>
      <c r="G35" s="325">
        <v>1626</v>
      </c>
    </row>
    <row r="36" spans="1:7" ht="12.75">
      <c r="A36" s="164" t="s">
        <v>458</v>
      </c>
      <c r="B36" s="330">
        <v>30399</v>
      </c>
      <c r="C36" s="330">
        <v>2203</v>
      </c>
      <c r="D36" s="330" t="s">
        <v>113</v>
      </c>
      <c r="E36" s="330" t="s">
        <v>113</v>
      </c>
      <c r="F36" s="330">
        <v>32602</v>
      </c>
      <c r="G36" s="329">
        <v>1626</v>
      </c>
    </row>
    <row r="37" spans="1:7" ht="12.75">
      <c r="A37" s="159"/>
      <c r="B37" s="330"/>
      <c r="C37" s="330"/>
      <c r="D37" s="330"/>
      <c r="E37" s="330"/>
      <c r="F37" s="330"/>
      <c r="G37" s="329"/>
    </row>
    <row r="38" spans="1:7" ht="13.5" thickBot="1">
      <c r="A38" s="294" t="s">
        <v>487</v>
      </c>
      <c r="B38" s="335">
        <v>193645</v>
      </c>
      <c r="C38" s="335">
        <v>5478931</v>
      </c>
      <c r="D38" s="335">
        <v>51575</v>
      </c>
      <c r="E38" s="335">
        <v>44582</v>
      </c>
      <c r="F38" s="335">
        <v>6009125.5</v>
      </c>
      <c r="G38" s="333">
        <v>1808</v>
      </c>
    </row>
  </sheetData>
  <mergeCells count="9">
    <mergeCell ref="E6:E7"/>
    <mergeCell ref="F6:F7"/>
    <mergeCell ref="A1:G1"/>
    <mergeCell ref="A3:G3"/>
    <mergeCell ref="B5:F5"/>
    <mergeCell ref="G5:G7"/>
    <mergeCell ref="B6:B7"/>
    <mergeCell ref="C6:C7"/>
    <mergeCell ref="D6:D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1"/>
  <dimension ref="A1:H29"/>
  <sheetViews>
    <sheetView zoomScale="75" zoomScaleNormal="75" zoomScaleSheetLayoutView="50" workbookViewId="0" topLeftCell="A1">
      <selection activeCell="A1" sqref="A1:H1"/>
    </sheetView>
  </sheetViews>
  <sheetFormatPr defaultColWidth="11.421875" defaultRowHeight="12.75"/>
  <cols>
    <col min="1" max="1" width="31.7109375" style="116" customWidth="1"/>
    <col min="2" max="7" width="11.421875" style="116" customWidth="1"/>
    <col min="8" max="8" width="19.7109375" style="125" customWidth="1"/>
    <col min="9" max="9" width="15.8515625" style="116" customWidth="1"/>
    <col min="10" max="16384" width="11.421875" style="116" customWidth="1"/>
  </cols>
  <sheetData>
    <row r="1" spans="1:8" ht="18">
      <c r="A1" s="440" t="s">
        <v>0</v>
      </c>
      <c r="B1" s="440"/>
      <c r="C1" s="440"/>
      <c r="D1" s="440"/>
      <c r="E1" s="440"/>
      <c r="F1" s="440"/>
      <c r="G1" s="440"/>
      <c r="H1" s="440"/>
    </row>
    <row r="3" spans="1:8" ht="15">
      <c r="A3" s="429" t="s">
        <v>444</v>
      </c>
      <c r="B3" s="429"/>
      <c r="C3" s="429"/>
      <c r="D3" s="429"/>
      <c r="E3" s="429"/>
      <c r="F3" s="441"/>
      <c r="G3" s="441"/>
      <c r="H3" s="441"/>
    </row>
    <row r="4" spans="1:5" ht="12.75">
      <c r="A4" s="121"/>
      <c r="B4" s="127"/>
      <c r="C4" s="127"/>
      <c r="D4" s="127"/>
      <c r="E4" s="128"/>
    </row>
    <row r="5" spans="1:8" ht="12.75">
      <c r="A5" s="125"/>
      <c r="B5" s="125"/>
      <c r="C5" s="125"/>
      <c r="D5" s="125"/>
      <c r="E5" s="442" t="s">
        <v>171</v>
      </c>
      <c r="F5" s="443"/>
      <c r="G5" s="443"/>
      <c r="H5" s="129" t="s">
        <v>172</v>
      </c>
    </row>
    <row r="6" spans="1:8" ht="12.75">
      <c r="A6" s="130" t="s">
        <v>175</v>
      </c>
      <c r="B6" s="130"/>
      <c r="C6" s="130"/>
      <c r="D6" s="130"/>
      <c r="E6" s="423" t="s">
        <v>84</v>
      </c>
      <c r="F6" s="423" t="s">
        <v>176</v>
      </c>
      <c r="G6" s="408" t="s">
        <v>9</v>
      </c>
      <c r="H6" s="131" t="s">
        <v>177</v>
      </c>
    </row>
    <row r="7" spans="1:8" ht="13.5" thickBot="1">
      <c r="A7" s="148"/>
      <c r="B7" s="148"/>
      <c r="C7" s="148"/>
      <c r="D7" s="148"/>
      <c r="E7" s="407"/>
      <c r="F7" s="407"/>
      <c r="G7" s="409"/>
      <c r="H7" s="139" t="s">
        <v>179</v>
      </c>
    </row>
    <row r="8" spans="1:8" ht="12.75">
      <c r="A8" s="126" t="s">
        <v>181</v>
      </c>
      <c r="B8" s="126"/>
      <c r="C8" s="126"/>
      <c r="D8" s="126"/>
      <c r="E8" s="124"/>
      <c r="F8" s="124"/>
      <c r="G8" s="124"/>
      <c r="H8" s="320"/>
    </row>
    <row r="9" spans="1:8" ht="12.75">
      <c r="A9" s="125" t="s">
        <v>183</v>
      </c>
      <c r="B9" s="125"/>
      <c r="C9" s="125"/>
      <c r="D9" s="125"/>
      <c r="E9" s="124">
        <v>965125</v>
      </c>
      <c r="F9" s="124">
        <v>1440</v>
      </c>
      <c r="G9" s="124">
        <f>SUM(E9:F9)</f>
        <v>966565</v>
      </c>
      <c r="H9" s="135"/>
    </row>
    <row r="10" spans="1:8" ht="12.75">
      <c r="A10" s="125" t="s">
        <v>185</v>
      </c>
      <c r="B10" s="125"/>
      <c r="C10" s="125"/>
      <c r="D10" s="125"/>
      <c r="E10" s="124">
        <v>1047881</v>
      </c>
      <c r="F10" s="124">
        <v>499</v>
      </c>
      <c r="G10" s="124">
        <f>SUM(E10:F10)</f>
        <v>1048380</v>
      </c>
      <c r="H10" s="135"/>
    </row>
    <row r="11" spans="1:8" ht="12.75">
      <c r="A11" s="125" t="s">
        <v>187</v>
      </c>
      <c r="B11" s="125"/>
      <c r="C11" s="125"/>
      <c r="D11" s="125"/>
      <c r="E11" s="124">
        <v>2787052</v>
      </c>
      <c r="F11" s="124">
        <v>7131944</v>
      </c>
      <c r="G11" s="124">
        <f>SUM(E11:F11)</f>
        <v>9918996</v>
      </c>
      <c r="H11" s="135"/>
    </row>
    <row r="12" spans="1:8" ht="12.75">
      <c r="A12" s="126" t="s">
        <v>163</v>
      </c>
      <c r="B12" s="126"/>
      <c r="C12" s="126"/>
      <c r="D12" s="126"/>
      <c r="E12" s="136">
        <f>SUM(E9:E11)</f>
        <v>4800058</v>
      </c>
      <c r="F12" s="136">
        <f>SUM(F9:F11)</f>
        <v>7133883</v>
      </c>
      <c r="G12" s="136">
        <f>SUM(E12:F12)</f>
        <v>11933941</v>
      </c>
      <c r="H12" s="137">
        <v>12.197971564636365</v>
      </c>
    </row>
    <row r="13" spans="1:8" ht="12.75">
      <c r="A13" s="125"/>
      <c r="B13" s="125"/>
      <c r="C13" s="125"/>
      <c r="D13" s="125"/>
      <c r="E13" s="124"/>
      <c r="F13" s="124"/>
      <c r="G13" s="124"/>
      <c r="H13" s="135"/>
    </row>
    <row r="14" spans="1:8" ht="12.75">
      <c r="A14" s="126" t="s">
        <v>86</v>
      </c>
      <c r="B14" s="126"/>
      <c r="C14" s="126"/>
      <c r="D14" s="126"/>
      <c r="E14" s="136">
        <v>12111218</v>
      </c>
      <c r="F14" s="136">
        <v>8934921</v>
      </c>
      <c r="G14" s="136">
        <f>SUM(E14:F14)</f>
        <v>21046139</v>
      </c>
      <c r="H14" s="137">
        <v>12.306570438422535</v>
      </c>
    </row>
    <row r="15" spans="1:8" ht="12.75">
      <c r="A15" s="125"/>
      <c r="B15" s="125"/>
      <c r="C15" s="125"/>
      <c r="D15" s="125"/>
      <c r="E15" s="124"/>
      <c r="F15" s="124"/>
      <c r="G15" s="124"/>
      <c r="H15" s="135"/>
    </row>
    <row r="16" spans="1:8" ht="12.75">
      <c r="A16" s="126" t="s">
        <v>87</v>
      </c>
      <c r="B16" s="126"/>
      <c r="C16" s="126"/>
      <c r="D16" s="126"/>
      <c r="E16" s="124"/>
      <c r="F16" s="124"/>
      <c r="G16" s="124"/>
      <c r="H16" s="135"/>
    </row>
    <row r="17" spans="1:8" ht="12.75">
      <c r="A17" s="125" t="s">
        <v>190</v>
      </c>
      <c r="B17" s="125"/>
      <c r="C17" s="125"/>
      <c r="D17" s="125"/>
      <c r="E17" s="124">
        <v>39806</v>
      </c>
      <c r="F17" s="124">
        <v>306</v>
      </c>
      <c r="G17" s="124">
        <f>SUM(E17:F17)</f>
        <v>40112</v>
      </c>
      <c r="H17" s="135"/>
    </row>
    <row r="18" spans="1:8" ht="12.75">
      <c r="A18" s="125" t="s">
        <v>191</v>
      </c>
      <c r="B18" s="125"/>
      <c r="C18" s="125"/>
      <c r="D18" s="125"/>
      <c r="E18" s="124"/>
      <c r="F18" s="124"/>
      <c r="G18" s="124"/>
      <c r="H18" s="135"/>
    </row>
    <row r="19" spans="1:8" ht="12.75">
      <c r="A19" s="125" t="s">
        <v>192</v>
      </c>
      <c r="B19" s="125"/>
      <c r="C19" s="125"/>
      <c r="D19" s="125"/>
      <c r="E19" s="124">
        <v>17362</v>
      </c>
      <c r="F19" s="124">
        <v>7157</v>
      </c>
      <c r="G19" s="124">
        <f aca="true" t="shared" si="0" ref="G19:G24">SUM(E19:F19)</f>
        <v>24519</v>
      </c>
      <c r="H19" s="135"/>
    </row>
    <row r="20" spans="1:8" ht="12.75">
      <c r="A20" s="125" t="s">
        <v>193</v>
      </c>
      <c r="B20" s="125"/>
      <c r="C20" s="125"/>
      <c r="D20" s="125"/>
      <c r="E20" s="124">
        <v>48325</v>
      </c>
      <c r="F20" s="124">
        <v>9780</v>
      </c>
      <c r="G20" s="124">
        <f t="shared" si="0"/>
        <v>58105</v>
      </c>
      <c r="H20" s="135"/>
    </row>
    <row r="21" spans="1:8" ht="12.75">
      <c r="A21" s="125" t="s">
        <v>194</v>
      </c>
      <c r="B21" s="125"/>
      <c r="C21" s="125"/>
      <c r="D21" s="125"/>
      <c r="E21" s="124">
        <v>38481</v>
      </c>
      <c r="F21" s="124">
        <v>402317</v>
      </c>
      <c r="G21" s="124">
        <f t="shared" si="0"/>
        <v>440798</v>
      </c>
      <c r="H21" s="135"/>
    </row>
    <row r="22" spans="1:8" ht="12.75">
      <c r="A22" s="125" t="s">
        <v>195</v>
      </c>
      <c r="B22" s="125"/>
      <c r="C22" s="125"/>
      <c r="D22" s="125"/>
      <c r="E22" s="124">
        <v>313620</v>
      </c>
      <c r="F22" s="124">
        <v>397187</v>
      </c>
      <c r="G22" s="124">
        <f t="shared" si="0"/>
        <v>710807</v>
      </c>
      <c r="H22" s="135"/>
    </row>
    <row r="23" spans="1:8" ht="12.75">
      <c r="A23" s="125" t="s">
        <v>196</v>
      </c>
      <c r="B23" s="125"/>
      <c r="C23" s="125"/>
      <c r="D23" s="125"/>
      <c r="E23" s="124">
        <v>260661</v>
      </c>
      <c r="F23" s="124">
        <v>24516</v>
      </c>
      <c r="G23" s="124">
        <f t="shared" si="0"/>
        <v>285177</v>
      </c>
      <c r="H23" s="135"/>
    </row>
    <row r="24" spans="1:8" ht="12.75">
      <c r="A24" s="126" t="s">
        <v>163</v>
      </c>
      <c r="B24" s="126"/>
      <c r="C24" s="126"/>
      <c r="D24" s="126"/>
      <c r="E24" s="136">
        <f>SUM(E17:E23)</f>
        <v>718255</v>
      </c>
      <c r="F24" s="136">
        <f>SUM(F17:F23)</f>
        <v>841263</v>
      </c>
      <c r="G24" s="136">
        <f t="shared" si="0"/>
        <v>1559518</v>
      </c>
      <c r="H24" s="137">
        <v>12.089166848571168</v>
      </c>
    </row>
    <row r="25" spans="1:8" ht="12.75">
      <c r="A25" s="125"/>
      <c r="B25" s="125"/>
      <c r="C25" s="125"/>
      <c r="D25" s="125"/>
      <c r="E25" s="124"/>
      <c r="F25" s="124"/>
      <c r="G25" s="124"/>
      <c r="H25" s="135"/>
    </row>
    <row r="26" spans="1:8" ht="13.5" thickBot="1">
      <c r="A26" s="145" t="s">
        <v>82</v>
      </c>
      <c r="B26" s="145"/>
      <c r="C26" s="145"/>
      <c r="D26" s="145"/>
      <c r="E26" s="146">
        <f>SUM(E12,E14,E24)</f>
        <v>17629531</v>
      </c>
      <c r="F26" s="146">
        <f>SUM(F12,F14,F24)</f>
        <v>16910067</v>
      </c>
      <c r="G26" s="147">
        <f>SUM(E26:F26)</f>
        <v>34539598</v>
      </c>
      <c r="H26" s="140">
        <v>12.259231805122043</v>
      </c>
    </row>
    <row r="27" spans="1:8" ht="14.25">
      <c r="A27" s="237" t="s">
        <v>443</v>
      </c>
      <c r="B27" s="238"/>
      <c r="C27" s="238"/>
      <c r="E27" s="315"/>
      <c r="F27" s="315"/>
      <c r="G27" s="315"/>
      <c r="H27" s="316"/>
    </row>
    <row r="28" ht="12.75">
      <c r="A28" s="116" t="s">
        <v>442</v>
      </c>
    </row>
    <row r="29" spans="1:3" ht="12.75">
      <c r="A29" s="116" t="s">
        <v>197</v>
      </c>
      <c r="C29" s="141"/>
    </row>
  </sheetData>
  <mergeCells count="6">
    <mergeCell ref="A1:H1"/>
    <mergeCell ref="E5:G5"/>
    <mergeCell ref="E6:E7"/>
    <mergeCell ref="F6:F7"/>
    <mergeCell ref="G6:G7"/>
    <mergeCell ref="A3:H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0"/>
  <dimension ref="A1:H13"/>
  <sheetViews>
    <sheetView zoomScale="75" zoomScaleNormal="75" zoomScaleSheetLayoutView="50" workbookViewId="0" topLeftCell="A1">
      <selection activeCell="A1" sqref="A1:H1"/>
    </sheetView>
  </sheetViews>
  <sheetFormatPr defaultColWidth="11.421875" defaultRowHeight="12.75"/>
  <cols>
    <col min="1" max="1" width="31.7109375" style="116" customWidth="1"/>
    <col min="2" max="7" width="11.421875" style="116" customWidth="1"/>
    <col min="8" max="8" width="19.7109375" style="125" customWidth="1"/>
    <col min="9" max="9" width="15.8515625" style="116" customWidth="1"/>
    <col min="10" max="16384" width="11.421875" style="116" customWidth="1"/>
  </cols>
  <sheetData>
    <row r="1" spans="1:8" ht="18">
      <c r="A1" s="440" t="s">
        <v>0</v>
      </c>
      <c r="B1" s="440"/>
      <c r="C1" s="440"/>
      <c r="D1" s="440"/>
      <c r="E1" s="440"/>
      <c r="F1" s="440"/>
      <c r="G1" s="440"/>
      <c r="H1" s="440"/>
    </row>
    <row r="3" spans="1:8" ht="15">
      <c r="A3" s="429" t="s">
        <v>445</v>
      </c>
      <c r="B3" s="429"/>
      <c r="C3" s="441"/>
      <c r="D3" s="441"/>
      <c r="E3" s="441"/>
      <c r="F3" s="441"/>
      <c r="G3" s="441"/>
      <c r="H3" s="441"/>
    </row>
    <row r="4" spans="1:2" ht="15.75">
      <c r="A4" s="418"/>
      <c r="B4" s="418"/>
    </row>
    <row r="5" spans="1:8" ht="13.5" thickBot="1">
      <c r="A5" s="415" t="s">
        <v>178</v>
      </c>
      <c r="B5" s="415"/>
      <c r="C5" s="415"/>
      <c r="D5" s="419"/>
      <c r="E5" s="414" t="s">
        <v>8</v>
      </c>
      <c r="F5" s="415"/>
      <c r="G5" s="415"/>
      <c r="H5" s="415"/>
    </row>
    <row r="6" spans="1:5" ht="12.75">
      <c r="A6" s="126" t="s">
        <v>180</v>
      </c>
      <c r="B6" s="126"/>
      <c r="C6" s="126"/>
      <c r="D6" s="126"/>
      <c r="E6" s="132"/>
    </row>
    <row r="7" spans="1:8" ht="12.75">
      <c r="A7" s="125" t="s">
        <v>182</v>
      </c>
      <c r="B7" s="125"/>
      <c r="C7" s="125"/>
      <c r="D7" s="125"/>
      <c r="E7" s="412">
        <v>193645</v>
      </c>
      <c r="F7" s="413"/>
      <c r="G7" s="413"/>
      <c r="H7" s="413"/>
    </row>
    <row r="8" spans="1:8" ht="12.75">
      <c r="A8" s="125" t="s">
        <v>184</v>
      </c>
      <c r="B8" s="125"/>
      <c r="C8" s="125"/>
      <c r="D8" s="125"/>
      <c r="E8" s="412">
        <v>5478931</v>
      </c>
      <c r="F8" s="413"/>
      <c r="G8" s="413"/>
      <c r="H8" s="413"/>
    </row>
    <row r="9" spans="1:8" ht="12.75">
      <c r="A9" s="125" t="s">
        <v>186</v>
      </c>
      <c r="B9" s="125"/>
      <c r="C9" s="125"/>
      <c r="D9" s="125"/>
      <c r="E9" s="412">
        <v>51575</v>
      </c>
      <c r="F9" s="413"/>
      <c r="G9" s="413"/>
      <c r="H9" s="413"/>
    </row>
    <row r="10" spans="1:8" ht="12.75">
      <c r="A10" s="125" t="s">
        <v>188</v>
      </c>
      <c r="B10" s="125"/>
      <c r="C10" s="125"/>
      <c r="D10" s="125"/>
      <c r="E10" s="412">
        <v>44582</v>
      </c>
      <c r="F10" s="413"/>
      <c r="G10" s="413"/>
      <c r="H10" s="413"/>
    </row>
    <row r="11" spans="1:8" ht="12.75">
      <c r="A11" s="321" t="s">
        <v>453</v>
      </c>
      <c r="B11" s="125"/>
      <c r="C11" s="125"/>
      <c r="D11" s="125"/>
      <c r="E11" s="416">
        <f>E7+E8+(3.5*(E9+E10))</f>
        <v>6009125.5</v>
      </c>
      <c r="F11" s="417">
        <f>F7+F8+(3.5*(F9+F10))</f>
        <v>0</v>
      </c>
      <c r="G11" s="417">
        <f>G7+G8+(3.5*(G9+G10))</f>
        <v>0</v>
      </c>
      <c r="H11" s="417">
        <f>H7+H8+(3.5*(H9+H10))</f>
        <v>0</v>
      </c>
    </row>
    <row r="12" spans="1:8" ht="12.75">
      <c r="A12" s="125"/>
      <c r="B12" s="125"/>
      <c r="C12" s="125"/>
      <c r="D12" s="125"/>
      <c r="E12" s="144"/>
      <c r="F12" s="130"/>
      <c r="G12" s="130"/>
      <c r="H12" s="130"/>
    </row>
    <row r="13" spans="1:8" ht="13.5" thickBot="1">
      <c r="A13" s="145" t="s">
        <v>189</v>
      </c>
      <c r="B13" s="145"/>
      <c r="C13" s="145"/>
      <c r="D13" s="145"/>
      <c r="E13" s="410">
        <v>1808</v>
      </c>
      <c r="F13" s="411"/>
      <c r="G13" s="411"/>
      <c r="H13" s="411"/>
    </row>
  </sheetData>
  <mergeCells count="11">
    <mergeCell ref="E5:H5"/>
    <mergeCell ref="E11:H11"/>
    <mergeCell ref="A1:H1"/>
    <mergeCell ref="A3:H3"/>
    <mergeCell ref="A4:B4"/>
    <mergeCell ref="A5:D5"/>
    <mergeCell ref="E13:H13"/>
    <mergeCell ref="E7:H7"/>
    <mergeCell ref="E8:H8"/>
    <mergeCell ref="E9:H9"/>
    <mergeCell ref="E10:H10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1:K89"/>
  <sheetViews>
    <sheetView zoomScale="75" zoomScaleNormal="75" zoomScaleSheetLayoutView="50" workbookViewId="0" topLeftCell="A13">
      <selection activeCell="A1" sqref="A1:J1"/>
    </sheetView>
  </sheetViews>
  <sheetFormatPr defaultColWidth="11.421875" defaultRowHeight="12.75"/>
  <cols>
    <col min="1" max="1" width="26.421875" style="6" customWidth="1"/>
    <col min="2" max="7" width="11.7109375" style="6" customWidth="1"/>
    <col min="8" max="8" width="19.7109375" style="6" customWidth="1"/>
    <col min="9" max="9" width="15.8515625" style="6" customWidth="1"/>
    <col min="10" max="10" width="11.7109375" style="6" customWidth="1"/>
    <col min="11" max="16384" width="11.421875" style="6" customWidth="1"/>
  </cols>
  <sheetData>
    <row r="1" spans="1:10" ht="18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</row>
    <row r="2" ht="12.75">
      <c r="H2" s="13"/>
    </row>
    <row r="3" spans="1:10" ht="15">
      <c r="A3" s="429" t="s">
        <v>454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1:8" ht="12.75">
      <c r="A4" s="80"/>
      <c r="B4" s="80"/>
      <c r="C4" s="80"/>
      <c r="D4" s="80"/>
      <c r="E4" s="80"/>
      <c r="F4" s="80"/>
      <c r="H4" s="13"/>
    </row>
    <row r="5" spans="1:10" ht="12.75">
      <c r="A5" s="28" t="s">
        <v>198</v>
      </c>
      <c r="B5" s="437" t="s">
        <v>199</v>
      </c>
      <c r="C5" s="438"/>
      <c r="D5" s="439"/>
      <c r="E5" s="437" t="s">
        <v>200</v>
      </c>
      <c r="F5" s="438"/>
      <c r="G5" s="380" t="s">
        <v>201</v>
      </c>
      <c r="H5" s="380" t="s">
        <v>202</v>
      </c>
      <c r="I5" s="380" t="s">
        <v>202</v>
      </c>
      <c r="J5" s="8" t="s">
        <v>203</v>
      </c>
    </row>
    <row r="6" spans="1:10" ht="12.75">
      <c r="A6" s="28" t="s">
        <v>204</v>
      </c>
      <c r="B6" s="422" t="s">
        <v>157</v>
      </c>
      <c r="C6" s="422" t="s">
        <v>158</v>
      </c>
      <c r="D6" s="422" t="s">
        <v>9</v>
      </c>
      <c r="E6" s="422" t="s">
        <v>157</v>
      </c>
      <c r="F6" s="420" t="s">
        <v>158</v>
      </c>
      <c r="G6" s="72" t="s">
        <v>12</v>
      </c>
      <c r="H6" s="72" t="s">
        <v>205</v>
      </c>
      <c r="I6" s="72" t="s">
        <v>205</v>
      </c>
      <c r="J6" s="12" t="s">
        <v>206</v>
      </c>
    </row>
    <row r="7" spans="1:10" ht="13.5" thickBot="1">
      <c r="A7" s="366" t="s">
        <v>207</v>
      </c>
      <c r="B7" s="400"/>
      <c r="C7" s="400"/>
      <c r="D7" s="401"/>
      <c r="E7" s="400"/>
      <c r="F7" s="421"/>
      <c r="G7" s="381" t="s">
        <v>208</v>
      </c>
      <c r="H7" s="381" t="s">
        <v>209</v>
      </c>
      <c r="I7" s="381" t="s">
        <v>210</v>
      </c>
      <c r="J7" s="377" t="s">
        <v>211</v>
      </c>
    </row>
    <row r="8" spans="1:11" ht="12.75">
      <c r="A8" s="154" t="s">
        <v>212</v>
      </c>
      <c r="B8" s="322">
        <v>3036</v>
      </c>
      <c r="C8" s="322" t="s">
        <v>113</v>
      </c>
      <c r="D8" s="323">
        <v>3036</v>
      </c>
      <c r="E8" s="323">
        <v>2352</v>
      </c>
      <c r="F8" s="323" t="s">
        <v>113</v>
      </c>
      <c r="G8" s="324" t="s">
        <v>113</v>
      </c>
      <c r="H8" s="322">
        <v>3036</v>
      </c>
      <c r="I8" s="324" t="s">
        <v>113</v>
      </c>
      <c r="J8" s="324" t="s">
        <v>113</v>
      </c>
      <c r="K8" s="374"/>
    </row>
    <row r="9" spans="1:11" ht="12.75">
      <c r="A9" s="155" t="s">
        <v>213</v>
      </c>
      <c r="B9" s="325">
        <v>2602</v>
      </c>
      <c r="C9" s="326" t="s">
        <v>113</v>
      </c>
      <c r="D9" s="327">
        <v>2602</v>
      </c>
      <c r="E9" s="327">
        <v>2435</v>
      </c>
      <c r="F9" s="327" t="s">
        <v>113</v>
      </c>
      <c r="G9" s="326" t="s">
        <v>113</v>
      </c>
      <c r="H9" s="325">
        <v>2602</v>
      </c>
      <c r="I9" s="326" t="s">
        <v>113</v>
      </c>
      <c r="J9" s="326" t="s">
        <v>113</v>
      </c>
      <c r="K9" s="374"/>
    </row>
    <row r="10" spans="1:11" ht="12.75">
      <c r="A10" s="155" t="s">
        <v>214</v>
      </c>
      <c r="B10" s="325">
        <v>11941</v>
      </c>
      <c r="C10" s="325" t="s">
        <v>113</v>
      </c>
      <c r="D10" s="325">
        <v>11941</v>
      </c>
      <c r="E10" s="325">
        <v>11587</v>
      </c>
      <c r="F10" s="327" t="s">
        <v>113</v>
      </c>
      <c r="G10" s="326" t="s">
        <v>113</v>
      </c>
      <c r="H10" s="325">
        <v>11941</v>
      </c>
      <c r="I10" s="326" t="s">
        <v>113</v>
      </c>
      <c r="J10" s="325" t="s">
        <v>113</v>
      </c>
      <c r="K10" s="374"/>
    </row>
    <row r="11" spans="1:11" ht="12.75">
      <c r="A11" s="155" t="s">
        <v>215</v>
      </c>
      <c r="B11" s="325">
        <v>15747</v>
      </c>
      <c r="C11" s="326" t="s">
        <v>113</v>
      </c>
      <c r="D11" s="327">
        <v>15747</v>
      </c>
      <c r="E11" s="327">
        <v>12956</v>
      </c>
      <c r="F11" s="327" t="s">
        <v>113</v>
      </c>
      <c r="G11" s="326" t="s">
        <v>113</v>
      </c>
      <c r="H11" s="325">
        <v>15747</v>
      </c>
      <c r="I11" s="326" t="s">
        <v>113</v>
      </c>
      <c r="J11" s="326" t="s">
        <v>113</v>
      </c>
      <c r="K11" s="374"/>
    </row>
    <row r="12" spans="1:11" ht="12.75">
      <c r="A12" s="159" t="s">
        <v>216</v>
      </c>
      <c r="B12" s="329">
        <f>SUM(B8:B11)</f>
        <v>33326</v>
      </c>
      <c r="C12" s="329" t="s">
        <v>113</v>
      </c>
      <c r="D12" s="329">
        <f>SUM(D8:D11)</f>
        <v>33326</v>
      </c>
      <c r="E12" s="329">
        <f>SUM(E8:E11)</f>
        <v>29330</v>
      </c>
      <c r="F12" s="330" t="s">
        <v>113</v>
      </c>
      <c r="G12" s="331" t="s">
        <v>113</v>
      </c>
      <c r="H12" s="329">
        <f>SUM(H8:H11)</f>
        <v>33326</v>
      </c>
      <c r="I12" s="331" t="s">
        <v>113</v>
      </c>
      <c r="J12" s="329" t="s">
        <v>113</v>
      </c>
      <c r="K12" s="374"/>
    </row>
    <row r="13" spans="1:11" ht="12.75">
      <c r="A13" s="159"/>
      <c r="B13" s="329"/>
      <c r="C13" s="329"/>
      <c r="D13" s="330"/>
      <c r="E13" s="330"/>
      <c r="F13" s="330"/>
      <c r="G13" s="329"/>
      <c r="H13" s="329"/>
      <c r="I13" s="329"/>
      <c r="J13" s="329"/>
      <c r="K13" s="374"/>
    </row>
    <row r="14" spans="1:11" ht="12.75">
      <c r="A14" s="159" t="s">
        <v>217</v>
      </c>
      <c r="B14" s="329">
        <v>110</v>
      </c>
      <c r="C14" s="331" t="s">
        <v>113</v>
      </c>
      <c r="D14" s="330">
        <v>110</v>
      </c>
      <c r="E14" s="330">
        <v>100</v>
      </c>
      <c r="F14" s="330" t="s">
        <v>113</v>
      </c>
      <c r="G14" s="331" t="s">
        <v>113</v>
      </c>
      <c r="H14" s="329">
        <v>110</v>
      </c>
      <c r="I14" s="331" t="s">
        <v>113</v>
      </c>
      <c r="J14" s="331" t="s">
        <v>113</v>
      </c>
      <c r="K14" s="374"/>
    </row>
    <row r="15" spans="1:11" ht="12.75">
      <c r="A15" s="159"/>
      <c r="B15" s="329"/>
      <c r="C15" s="329"/>
      <c r="D15" s="330"/>
      <c r="E15" s="330"/>
      <c r="F15" s="330"/>
      <c r="G15" s="329"/>
      <c r="H15" s="329"/>
      <c r="I15" s="329"/>
      <c r="J15" s="329"/>
      <c r="K15" s="374"/>
    </row>
    <row r="16" spans="1:11" ht="12.75">
      <c r="A16" s="159" t="s">
        <v>218</v>
      </c>
      <c r="B16" s="329">
        <v>42</v>
      </c>
      <c r="C16" s="331" t="s">
        <v>113</v>
      </c>
      <c r="D16" s="330">
        <v>42</v>
      </c>
      <c r="E16" s="330">
        <v>42</v>
      </c>
      <c r="F16" s="330" t="s">
        <v>113</v>
      </c>
      <c r="G16" s="331" t="s">
        <v>113</v>
      </c>
      <c r="H16" s="329">
        <v>42</v>
      </c>
      <c r="I16" s="331" t="s">
        <v>113</v>
      </c>
      <c r="J16" s="331" t="s">
        <v>113</v>
      </c>
      <c r="K16" s="374"/>
    </row>
    <row r="17" spans="1:11" ht="12.75">
      <c r="A17" s="159"/>
      <c r="B17" s="325"/>
      <c r="C17" s="325"/>
      <c r="D17" s="327"/>
      <c r="E17" s="330"/>
      <c r="F17" s="330"/>
      <c r="G17" s="325"/>
      <c r="H17" s="325"/>
      <c r="I17" s="325"/>
      <c r="J17" s="325"/>
      <c r="K17" s="374"/>
    </row>
    <row r="18" spans="1:11" ht="12.75">
      <c r="A18" s="163" t="s">
        <v>219</v>
      </c>
      <c r="B18" s="325">
        <v>10222</v>
      </c>
      <c r="C18" s="325">
        <v>2625</v>
      </c>
      <c r="D18" s="327">
        <v>12847</v>
      </c>
      <c r="E18" s="327">
        <v>8920</v>
      </c>
      <c r="F18" s="327">
        <v>2625</v>
      </c>
      <c r="G18" s="326" t="s">
        <v>113</v>
      </c>
      <c r="H18" s="325">
        <v>12847</v>
      </c>
      <c r="I18" s="326" t="s">
        <v>113</v>
      </c>
      <c r="J18" s="326" t="s">
        <v>113</v>
      </c>
      <c r="K18" s="374"/>
    </row>
    <row r="19" spans="1:11" ht="12.75">
      <c r="A19" s="163" t="s">
        <v>220</v>
      </c>
      <c r="B19" s="325">
        <v>177</v>
      </c>
      <c r="C19" s="326" t="s">
        <v>113</v>
      </c>
      <c r="D19" s="327">
        <v>177</v>
      </c>
      <c r="E19" s="327">
        <v>121</v>
      </c>
      <c r="F19" s="327" t="s">
        <v>113</v>
      </c>
      <c r="G19" s="326" t="s">
        <v>113</v>
      </c>
      <c r="H19" s="325">
        <v>177</v>
      </c>
      <c r="I19" s="326" t="s">
        <v>113</v>
      </c>
      <c r="J19" s="326" t="s">
        <v>113</v>
      </c>
      <c r="K19" s="374"/>
    </row>
    <row r="20" spans="1:11" ht="12.75">
      <c r="A20" s="155" t="s">
        <v>221</v>
      </c>
      <c r="B20" s="325">
        <v>190</v>
      </c>
      <c r="C20" s="326" t="s">
        <v>113</v>
      </c>
      <c r="D20" s="327">
        <v>190</v>
      </c>
      <c r="E20" s="327">
        <v>120</v>
      </c>
      <c r="F20" s="327" t="s">
        <v>113</v>
      </c>
      <c r="G20" s="326" t="s">
        <v>113</v>
      </c>
      <c r="H20" s="325">
        <v>190</v>
      </c>
      <c r="I20" s="326" t="s">
        <v>113</v>
      </c>
      <c r="J20" s="326" t="s">
        <v>113</v>
      </c>
      <c r="K20" s="374"/>
    </row>
    <row r="21" spans="1:11" ht="12.75">
      <c r="A21" s="164" t="s">
        <v>455</v>
      </c>
      <c r="B21" s="329">
        <v>10589</v>
      </c>
      <c r="C21" s="329">
        <v>2625</v>
      </c>
      <c r="D21" s="330">
        <v>13214</v>
      </c>
      <c r="E21" s="330">
        <v>9161</v>
      </c>
      <c r="F21" s="330">
        <v>2625</v>
      </c>
      <c r="G21" s="331" t="s">
        <v>113</v>
      </c>
      <c r="H21" s="329">
        <v>13214</v>
      </c>
      <c r="I21" s="331" t="s">
        <v>113</v>
      </c>
      <c r="J21" s="331" t="s">
        <v>113</v>
      </c>
      <c r="K21" s="374"/>
    </row>
    <row r="22" spans="1:11" ht="12.75">
      <c r="A22" s="164"/>
      <c r="B22" s="329"/>
      <c r="C22" s="329"/>
      <c r="D22" s="330"/>
      <c r="E22" s="330"/>
      <c r="F22" s="330"/>
      <c r="G22" s="329"/>
      <c r="H22" s="329"/>
      <c r="I22" s="329"/>
      <c r="J22" s="329"/>
      <c r="K22" s="374"/>
    </row>
    <row r="23" spans="1:11" ht="12.75">
      <c r="A23" s="159" t="s">
        <v>222</v>
      </c>
      <c r="B23" s="329">
        <v>12635</v>
      </c>
      <c r="C23" s="329">
        <v>11781</v>
      </c>
      <c r="D23" s="330">
        <v>24416</v>
      </c>
      <c r="E23" s="330">
        <v>11260</v>
      </c>
      <c r="F23" s="330">
        <v>10227</v>
      </c>
      <c r="G23" s="331" t="s">
        <v>113</v>
      </c>
      <c r="H23" s="329">
        <v>24416</v>
      </c>
      <c r="I23" s="331" t="s">
        <v>113</v>
      </c>
      <c r="J23" s="329" t="s">
        <v>113</v>
      </c>
      <c r="K23" s="374"/>
    </row>
    <row r="24" spans="1:11" ht="12.75">
      <c r="A24" s="159"/>
      <c r="B24" s="329"/>
      <c r="C24" s="329"/>
      <c r="D24" s="330"/>
      <c r="E24" s="330"/>
      <c r="F24" s="330"/>
      <c r="G24" s="329"/>
      <c r="H24" s="329"/>
      <c r="I24" s="329"/>
      <c r="J24" s="329"/>
      <c r="K24" s="374"/>
    </row>
    <row r="25" spans="1:11" ht="12.75">
      <c r="A25" s="159" t="s">
        <v>223</v>
      </c>
      <c r="B25" s="329">
        <v>38795</v>
      </c>
      <c r="C25" s="329">
        <v>4060</v>
      </c>
      <c r="D25" s="330">
        <v>42855</v>
      </c>
      <c r="E25" s="330">
        <v>35844</v>
      </c>
      <c r="F25" s="330">
        <v>3264</v>
      </c>
      <c r="G25" s="331" t="s">
        <v>113</v>
      </c>
      <c r="H25" s="329">
        <v>42855</v>
      </c>
      <c r="I25" s="331" t="s">
        <v>113</v>
      </c>
      <c r="J25" s="331" t="s">
        <v>113</v>
      </c>
      <c r="K25" s="374"/>
    </row>
    <row r="26" spans="1:11" ht="12.75">
      <c r="A26" s="159"/>
      <c r="B26" s="325"/>
      <c r="C26" s="325"/>
      <c r="D26" s="327"/>
      <c r="E26" s="330"/>
      <c r="F26" s="330"/>
      <c r="G26" s="325"/>
      <c r="H26" s="325"/>
      <c r="I26" s="325"/>
      <c r="J26" s="325"/>
      <c r="K26" s="374"/>
    </row>
    <row r="27" spans="1:11" ht="12.75">
      <c r="A27" s="155" t="s">
        <v>224</v>
      </c>
      <c r="B27" s="325">
        <v>3070</v>
      </c>
      <c r="C27" s="325">
        <v>1955</v>
      </c>
      <c r="D27" s="327">
        <v>5025</v>
      </c>
      <c r="E27" s="327">
        <v>2907</v>
      </c>
      <c r="F27" s="327">
        <v>1298</v>
      </c>
      <c r="G27" s="326" t="s">
        <v>113</v>
      </c>
      <c r="H27" s="326">
        <v>5025</v>
      </c>
      <c r="I27" s="326" t="s">
        <v>113</v>
      </c>
      <c r="J27" s="326" t="s">
        <v>113</v>
      </c>
      <c r="K27" s="374"/>
    </row>
    <row r="28" spans="1:11" ht="12.75">
      <c r="A28" s="155" t="s">
        <v>225</v>
      </c>
      <c r="B28" s="325">
        <v>3710</v>
      </c>
      <c r="C28" s="325">
        <v>61</v>
      </c>
      <c r="D28" s="327">
        <v>3771</v>
      </c>
      <c r="E28" s="327">
        <v>3285</v>
      </c>
      <c r="F28" s="327">
        <v>15</v>
      </c>
      <c r="G28" s="326">
        <v>10</v>
      </c>
      <c r="H28" s="325">
        <v>3761</v>
      </c>
      <c r="I28" s="326" t="s">
        <v>113</v>
      </c>
      <c r="J28" s="326" t="s">
        <v>113</v>
      </c>
      <c r="K28" s="374"/>
    </row>
    <row r="29" spans="1:11" ht="12.75">
      <c r="A29" s="155" t="s">
        <v>226</v>
      </c>
      <c r="B29" s="325">
        <v>27298</v>
      </c>
      <c r="C29" s="325">
        <v>6481</v>
      </c>
      <c r="D29" s="327">
        <v>33779</v>
      </c>
      <c r="E29" s="327">
        <v>27025</v>
      </c>
      <c r="F29" s="327">
        <v>6457</v>
      </c>
      <c r="G29" s="326">
        <v>275</v>
      </c>
      <c r="H29" s="325">
        <v>33504</v>
      </c>
      <c r="I29" s="326" t="s">
        <v>113</v>
      </c>
      <c r="J29" s="326" t="s">
        <v>113</v>
      </c>
      <c r="K29" s="374"/>
    </row>
    <row r="30" spans="1:11" ht="12.75">
      <c r="A30" s="164" t="s">
        <v>456</v>
      </c>
      <c r="B30" s="329">
        <v>34078</v>
      </c>
      <c r="C30" s="329">
        <v>8497</v>
      </c>
      <c r="D30" s="330">
        <v>42575</v>
      </c>
      <c r="E30" s="330">
        <v>33217</v>
      </c>
      <c r="F30" s="330">
        <v>7770</v>
      </c>
      <c r="G30" s="329">
        <v>285</v>
      </c>
      <c r="H30" s="329">
        <v>42290</v>
      </c>
      <c r="I30" s="331" t="s">
        <v>113</v>
      </c>
      <c r="J30" s="331" t="s">
        <v>113</v>
      </c>
      <c r="K30" s="374"/>
    </row>
    <row r="31" spans="1:11" ht="12.75">
      <c r="A31" s="164"/>
      <c r="B31" s="325"/>
      <c r="C31" s="325"/>
      <c r="D31" s="327"/>
      <c r="E31" s="330"/>
      <c r="F31" s="330"/>
      <c r="G31" s="325"/>
      <c r="H31" s="325"/>
      <c r="I31" s="325"/>
      <c r="J31" s="325"/>
      <c r="K31" s="374"/>
    </row>
    <row r="32" spans="1:11" ht="12.75">
      <c r="A32" s="155" t="s">
        <v>227</v>
      </c>
      <c r="B32" s="325">
        <v>24711</v>
      </c>
      <c r="C32" s="325">
        <v>37</v>
      </c>
      <c r="D32" s="327">
        <v>24748</v>
      </c>
      <c r="E32" s="327">
        <v>23496</v>
      </c>
      <c r="F32" s="327">
        <v>34</v>
      </c>
      <c r="G32" s="326">
        <v>8</v>
      </c>
      <c r="H32" s="325">
        <v>24740</v>
      </c>
      <c r="I32" s="326" t="s">
        <v>113</v>
      </c>
      <c r="J32" s="326" t="s">
        <v>113</v>
      </c>
      <c r="K32" s="374"/>
    </row>
    <row r="33" spans="1:11" ht="12.75">
      <c r="A33" s="155" t="s">
        <v>228</v>
      </c>
      <c r="B33" s="325">
        <v>2515</v>
      </c>
      <c r="C33" s="326">
        <v>2</v>
      </c>
      <c r="D33" s="327">
        <v>2517</v>
      </c>
      <c r="E33" s="327">
        <v>2366</v>
      </c>
      <c r="F33" s="327">
        <v>2</v>
      </c>
      <c r="G33" s="326">
        <v>8</v>
      </c>
      <c r="H33" s="325">
        <v>2509</v>
      </c>
      <c r="I33" s="326" t="s">
        <v>113</v>
      </c>
      <c r="J33" s="326" t="s">
        <v>113</v>
      </c>
      <c r="K33" s="374"/>
    </row>
    <row r="34" spans="1:11" ht="12.75">
      <c r="A34" s="155" t="s">
        <v>229</v>
      </c>
      <c r="B34" s="325">
        <v>2700</v>
      </c>
      <c r="C34" s="325">
        <v>2268</v>
      </c>
      <c r="D34" s="327">
        <v>4968</v>
      </c>
      <c r="E34" s="327">
        <v>2534</v>
      </c>
      <c r="F34" s="327">
        <v>1990</v>
      </c>
      <c r="G34" s="326">
        <v>9</v>
      </c>
      <c r="H34" s="325">
        <v>4959</v>
      </c>
      <c r="I34" s="326" t="s">
        <v>113</v>
      </c>
      <c r="J34" s="326" t="s">
        <v>113</v>
      </c>
      <c r="K34" s="374"/>
    </row>
    <row r="35" spans="1:11" ht="12.75">
      <c r="A35" s="155" t="s">
        <v>230</v>
      </c>
      <c r="B35" s="325">
        <v>31893</v>
      </c>
      <c r="C35" s="325">
        <v>914</v>
      </c>
      <c r="D35" s="327">
        <v>32807</v>
      </c>
      <c r="E35" s="327">
        <v>28842</v>
      </c>
      <c r="F35" s="327">
        <v>845</v>
      </c>
      <c r="G35" s="326">
        <v>23</v>
      </c>
      <c r="H35" s="325">
        <v>32668</v>
      </c>
      <c r="I35" s="326" t="s">
        <v>113</v>
      </c>
      <c r="J35" s="325">
        <v>116</v>
      </c>
      <c r="K35" s="374"/>
    </row>
    <row r="36" spans="1:11" ht="12.75">
      <c r="A36" s="159" t="s">
        <v>231</v>
      </c>
      <c r="B36" s="329">
        <v>61819</v>
      </c>
      <c r="C36" s="329">
        <v>3221</v>
      </c>
      <c r="D36" s="330">
        <v>65040</v>
      </c>
      <c r="E36" s="330">
        <v>57238</v>
      </c>
      <c r="F36" s="330">
        <v>2871</v>
      </c>
      <c r="G36" s="329">
        <v>48</v>
      </c>
      <c r="H36" s="329">
        <v>64876</v>
      </c>
      <c r="I36" s="331" t="s">
        <v>113</v>
      </c>
      <c r="J36" s="329">
        <v>116</v>
      </c>
      <c r="K36" s="374"/>
    </row>
    <row r="37" spans="1:11" ht="12.75">
      <c r="A37" s="159"/>
      <c r="B37" s="329"/>
      <c r="C37" s="329"/>
      <c r="D37" s="330"/>
      <c r="E37" s="330"/>
      <c r="F37" s="330"/>
      <c r="G37" s="329"/>
      <c r="H37" s="329"/>
      <c r="I37" s="329"/>
      <c r="J37" s="329"/>
      <c r="K37" s="374"/>
    </row>
    <row r="38" spans="1:11" ht="12.75">
      <c r="A38" s="159" t="s">
        <v>232</v>
      </c>
      <c r="B38" s="329">
        <v>1956</v>
      </c>
      <c r="C38" s="331" t="s">
        <v>113</v>
      </c>
      <c r="D38" s="330">
        <v>1956</v>
      </c>
      <c r="E38" s="330">
        <v>1427</v>
      </c>
      <c r="F38" s="330" t="s">
        <v>113</v>
      </c>
      <c r="G38" s="331">
        <v>66</v>
      </c>
      <c r="H38" s="331">
        <v>1890</v>
      </c>
      <c r="I38" s="331" t="s">
        <v>113</v>
      </c>
      <c r="J38" s="331" t="s">
        <v>113</v>
      </c>
      <c r="K38" s="374"/>
    </row>
    <row r="39" spans="1:11" ht="12.75">
      <c r="A39" s="159"/>
      <c r="B39" s="325"/>
      <c r="C39" s="325"/>
      <c r="D39" s="327"/>
      <c r="E39" s="330"/>
      <c r="F39" s="330"/>
      <c r="G39" s="325"/>
      <c r="H39" s="325"/>
      <c r="I39" s="325"/>
      <c r="J39" s="325"/>
      <c r="K39" s="374"/>
    </row>
    <row r="40" spans="1:11" ht="12.75">
      <c r="A40" s="163" t="s">
        <v>233</v>
      </c>
      <c r="B40" s="325">
        <v>4156</v>
      </c>
      <c r="C40" s="326">
        <v>2</v>
      </c>
      <c r="D40" s="327">
        <v>4158</v>
      </c>
      <c r="E40" s="327">
        <v>4145</v>
      </c>
      <c r="F40" s="327">
        <v>2</v>
      </c>
      <c r="G40" s="326">
        <v>9</v>
      </c>
      <c r="H40" s="325">
        <v>4149</v>
      </c>
      <c r="I40" s="326" t="s">
        <v>113</v>
      </c>
      <c r="J40" s="326" t="s">
        <v>113</v>
      </c>
      <c r="K40" s="374"/>
    </row>
    <row r="41" spans="1:11" ht="12.75">
      <c r="A41" s="163" t="s">
        <v>234</v>
      </c>
      <c r="B41" s="325">
        <v>15078</v>
      </c>
      <c r="C41" s="325">
        <v>717</v>
      </c>
      <c r="D41" s="327">
        <v>15795</v>
      </c>
      <c r="E41" s="327">
        <v>12557</v>
      </c>
      <c r="F41" s="327">
        <v>507</v>
      </c>
      <c r="G41" s="326" t="s">
        <v>113</v>
      </c>
      <c r="H41" s="326">
        <v>15795</v>
      </c>
      <c r="I41" s="326" t="s">
        <v>113</v>
      </c>
      <c r="J41" s="326" t="s">
        <v>113</v>
      </c>
      <c r="K41" s="374"/>
    </row>
    <row r="42" spans="1:11" ht="12.75">
      <c r="A42" s="163" t="s">
        <v>235</v>
      </c>
      <c r="B42" s="325">
        <v>15904</v>
      </c>
      <c r="C42" s="326">
        <v>8</v>
      </c>
      <c r="D42" s="327">
        <v>15912</v>
      </c>
      <c r="E42" s="327">
        <v>15396</v>
      </c>
      <c r="F42" s="327">
        <v>3</v>
      </c>
      <c r="G42" s="326">
        <v>3</v>
      </c>
      <c r="H42" s="325">
        <v>15909</v>
      </c>
      <c r="I42" s="326" t="s">
        <v>113</v>
      </c>
      <c r="J42" s="326" t="s">
        <v>113</v>
      </c>
      <c r="K42" s="374"/>
    </row>
    <row r="43" spans="1:11" ht="12.75">
      <c r="A43" s="155" t="s">
        <v>236</v>
      </c>
      <c r="B43" s="325">
        <v>611</v>
      </c>
      <c r="C43" s="326" t="s">
        <v>113</v>
      </c>
      <c r="D43" s="327">
        <v>611</v>
      </c>
      <c r="E43" s="327">
        <v>611</v>
      </c>
      <c r="F43" s="327" t="s">
        <v>113</v>
      </c>
      <c r="G43" s="326" t="s">
        <v>113</v>
      </c>
      <c r="H43" s="326">
        <v>611</v>
      </c>
      <c r="I43" s="326" t="s">
        <v>113</v>
      </c>
      <c r="J43" s="326" t="s">
        <v>113</v>
      </c>
      <c r="K43" s="374"/>
    </row>
    <row r="44" spans="1:11" ht="12.75">
      <c r="A44" s="155" t="s">
        <v>237</v>
      </c>
      <c r="B44" s="325">
        <v>2720</v>
      </c>
      <c r="C44" s="325" t="s">
        <v>113</v>
      </c>
      <c r="D44" s="327">
        <v>2720</v>
      </c>
      <c r="E44" s="327">
        <v>2664</v>
      </c>
      <c r="F44" s="327" t="s">
        <v>113</v>
      </c>
      <c r="G44" s="326">
        <v>89</v>
      </c>
      <c r="H44" s="326">
        <v>2631</v>
      </c>
      <c r="I44" s="326" t="s">
        <v>113</v>
      </c>
      <c r="J44" s="326" t="s">
        <v>113</v>
      </c>
      <c r="K44" s="374"/>
    </row>
    <row r="45" spans="1:11" ht="12.75">
      <c r="A45" s="155" t="s">
        <v>238</v>
      </c>
      <c r="B45" s="325">
        <v>1636</v>
      </c>
      <c r="C45" s="326">
        <v>50</v>
      </c>
      <c r="D45" s="327">
        <v>1686</v>
      </c>
      <c r="E45" s="327">
        <v>1572</v>
      </c>
      <c r="F45" s="327">
        <v>50</v>
      </c>
      <c r="G45" s="326" t="s">
        <v>113</v>
      </c>
      <c r="H45" s="325">
        <v>1686</v>
      </c>
      <c r="I45" s="326" t="s">
        <v>113</v>
      </c>
      <c r="J45" s="326" t="s">
        <v>113</v>
      </c>
      <c r="K45" s="374"/>
    </row>
    <row r="46" spans="1:11" ht="12.75">
      <c r="A46" s="155" t="s">
        <v>239</v>
      </c>
      <c r="B46" s="325">
        <v>1504</v>
      </c>
      <c r="C46" s="326">
        <v>64</v>
      </c>
      <c r="D46" s="327">
        <v>1568</v>
      </c>
      <c r="E46" s="327">
        <v>1266</v>
      </c>
      <c r="F46" s="327">
        <v>64</v>
      </c>
      <c r="G46" s="326" t="s">
        <v>113</v>
      </c>
      <c r="H46" s="325">
        <v>1568</v>
      </c>
      <c r="I46" s="326" t="s">
        <v>113</v>
      </c>
      <c r="J46" s="326" t="s">
        <v>113</v>
      </c>
      <c r="K46" s="374"/>
    </row>
    <row r="47" spans="1:11" ht="12.75">
      <c r="A47" s="155" t="s">
        <v>240</v>
      </c>
      <c r="B47" s="325">
        <v>13638</v>
      </c>
      <c r="C47" s="325">
        <v>1763</v>
      </c>
      <c r="D47" s="327">
        <v>15401</v>
      </c>
      <c r="E47" s="327">
        <v>12962</v>
      </c>
      <c r="F47" s="327">
        <v>1585</v>
      </c>
      <c r="G47" s="326" t="s">
        <v>113</v>
      </c>
      <c r="H47" s="326">
        <v>15401</v>
      </c>
      <c r="I47" s="326" t="s">
        <v>113</v>
      </c>
      <c r="J47" s="326" t="s">
        <v>113</v>
      </c>
      <c r="K47" s="374"/>
    </row>
    <row r="48" spans="1:11" ht="12.75">
      <c r="A48" s="155" t="s">
        <v>241</v>
      </c>
      <c r="B48" s="325">
        <v>12793</v>
      </c>
      <c r="C48" s="325" t="s">
        <v>113</v>
      </c>
      <c r="D48" s="327">
        <v>12793</v>
      </c>
      <c r="E48" s="327">
        <v>12189</v>
      </c>
      <c r="F48" s="327" t="s">
        <v>113</v>
      </c>
      <c r="G48" s="326">
        <v>27</v>
      </c>
      <c r="H48" s="325">
        <v>12766</v>
      </c>
      <c r="I48" s="326" t="s">
        <v>113</v>
      </c>
      <c r="J48" s="326" t="s">
        <v>113</v>
      </c>
      <c r="K48" s="374"/>
    </row>
    <row r="49" spans="1:11" ht="12.75">
      <c r="A49" s="164" t="s">
        <v>457</v>
      </c>
      <c r="B49" s="329">
        <v>68040</v>
      </c>
      <c r="C49" s="329">
        <v>2604</v>
      </c>
      <c r="D49" s="330">
        <v>70644</v>
      </c>
      <c r="E49" s="330">
        <v>63362</v>
      </c>
      <c r="F49" s="330">
        <v>2211</v>
      </c>
      <c r="G49" s="329">
        <v>128</v>
      </c>
      <c r="H49" s="329">
        <v>70516</v>
      </c>
      <c r="I49" s="331" t="s">
        <v>113</v>
      </c>
      <c r="J49" s="331" t="s">
        <v>113</v>
      </c>
      <c r="K49" s="374"/>
    </row>
    <row r="50" spans="1:11" ht="12.75">
      <c r="A50" s="164"/>
      <c r="B50" s="329"/>
      <c r="C50" s="329"/>
      <c r="D50" s="330"/>
      <c r="E50" s="330"/>
      <c r="F50" s="330"/>
      <c r="G50" s="329"/>
      <c r="H50" s="329"/>
      <c r="I50" s="329"/>
      <c r="J50" s="329"/>
      <c r="K50" s="374"/>
    </row>
    <row r="51" spans="1:11" ht="12.75">
      <c r="A51" s="159" t="s">
        <v>242</v>
      </c>
      <c r="B51" s="329">
        <v>18314</v>
      </c>
      <c r="C51" s="329">
        <v>156</v>
      </c>
      <c r="D51" s="330">
        <v>18470</v>
      </c>
      <c r="E51" s="330">
        <v>18314</v>
      </c>
      <c r="F51" s="330">
        <v>156</v>
      </c>
      <c r="G51" s="331">
        <v>15</v>
      </c>
      <c r="H51" s="331">
        <v>18455</v>
      </c>
      <c r="I51" s="331" t="s">
        <v>113</v>
      </c>
      <c r="J51" s="331" t="s">
        <v>113</v>
      </c>
      <c r="K51" s="374"/>
    </row>
    <row r="52" spans="1:11" ht="12.75">
      <c r="A52" s="159"/>
      <c r="B52" s="325"/>
      <c r="C52" s="325"/>
      <c r="D52" s="327"/>
      <c r="E52" s="330"/>
      <c r="F52" s="330"/>
      <c r="G52" s="325"/>
      <c r="H52" s="325"/>
      <c r="I52" s="325"/>
      <c r="J52" s="325"/>
      <c r="K52" s="374"/>
    </row>
    <row r="53" spans="1:11" ht="12.75">
      <c r="A53" s="155" t="s">
        <v>243</v>
      </c>
      <c r="B53" s="325">
        <v>106030</v>
      </c>
      <c r="C53" s="325">
        <v>15652</v>
      </c>
      <c r="D53" s="327">
        <v>121682</v>
      </c>
      <c r="E53" s="327">
        <v>98140</v>
      </c>
      <c r="F53" s="327">
        <v>11845</v>
      </c>
      <c r="G53" s="326">
        <v>20</v>
      </c>
      <c r="H53" s="326">
        <v>121627</v>
      </c>
      <c r="I53" s="326" t="s">
        <v>113</v>
      </c>
      <c r="J53" s="325">
        <v>35</v>
      </c>
      <c r="K53" s="374"/>
    </row>
    <row r="54" spans="1:11" ht="12.75">
      <c r="A54" s="163" t="s">
        <v>244</v>
      </c>
      <c r="B54" s="325">
        <v>174411</v>
      </c>
      <c r="C54" s="325">
        <v>36724</v>
      </c>
      <c r="D54" s="327">
        <v>211135</v>
      </c>
      <c r="E54" s="327">
        <v>171752</v>
      </c>
      <c r="F54" s="327">
        <v>35691</v>
      </c>
      <c r="G54" s="326" t="s">
        <v>113</v>
      </c>
      <c r="H54" s="325">
        <v>211135</v>
      </c>
      <c r="I54" s="326" t="s">
        <v>113</v>
      </c>
      <c r="J54" s="326" t="s">
        <v>113</v>
      </c>
      <c r="K54" s="374"/>
    </row>
    <row r="55" spans="1:11" ht="12.75">
      <c r="A55" s="155" t="s">
        <v>245</v>
      </c>
      <c r="B55" s="325">
        <v>92890</v>
      </c>
      <c r="C55" s="325">
        <v>8765</v>
      </c>
      <c r="D55" s="327">
        <v>101655</v>
      </c>
      <c r="E55" s="327">
        <v>90819</v>
      </c>
      <c r="F55" s="327">
        <v>8765</v>
      </c>
      <c r="G55" s="326">
        <v>186</v>
      </c>
      <c r="H55" s="325">
        <v>101456</v>
      </c>
      <c r="I55" s="325">
        <v>13</v>
      </c>
      <c r="J55" s="326" t="s">
        <v>113</v>
      </c>
      <c r="K55" s="374"/>
    </row>
    <row r="56" spans="1:11" ht="12.75">
      <c r="A56" s="155" t="s">
        <v>246</v>
      </c>
      <c r="B56" s="325">
        <v>2650</v>
      </c>
      <c r="C56" s="326" t="s">
        <v>113</v>
      </c>
      <c r="D56" s="327">
        <v>2650</v>
      </c>
      <c r="E56" s="327">
        <v>2626</v>
      </c>
      <c r="F56" s="327" t="s">
        <v>113</v>
      </c>
      <c r="G56" s="326">
        <v>25</v>
      </c>
      <c r="H56" s="326">
        <v>2625</v>
      </c>
      <c r="I56" s="326" t="s">
        <v>113</v>
      </c>
      <c r="J56" s="326" t="s">
        <v>113</v>
      </c>
      <c r="K56" s="374"/>
    </row>
    <row r="57" spans="1:11" ht="12.75">
      <c r="A57" s="155" t="s">
        <v>247</v>
      </c>
      <c r="B57" s="325">
        <v>114469</v>
      </c>
      <c r="C57" s="325">
        <v>32273</v>
      </c>
      <c r="D57" s="327">
        <v>146742</v>
      </c>
      <c r="E57" s="327">
        <v>101458</v>
      </c>
      <c r="F57" s="327">
        <v>32273</v>
      </c>
      <c r="G57" s="326" t="s">
        <v>113</v>
      </c>
      <c r="H57" s="326">
        <v>146742</v>
      </c>
      <c r="I57" s="326" t="s">
        <v>113</v>
      </c>
      <c r="J57" s="326" t="s">
        <v>113</v>
      </c>
      <c r="K57" s="374"/>
    </row>
    <row r="58" spans="1:11" ht="12.75">
      <c r="A58" s="164" t="s">
        <v>248</v>
      </c>
      <c r="B58" s="329">
        <v>490450</v>
      </c>
      <c r="C58" s="329">
        <v>93414</v>
      </c>
      <c r="D58" s="330">
        <v>583864</v>
      </c>
      <c r="E58" s="330">
        <v>464795</v>
      </c>
      <c r="F58" s="330">
        <v>88574</v>
      </c>
      <c r="G58" s="329">
        <v>231</v>
      </c>
      <c r="H58" s="329">
        <v>583585</v>
      </c>
      <c r="I58" s="329">
        <v>13</v>
      </c>
      <c r="J58" s="329">
        <v>35</v>
      </c>
      <c r="K58" s="374"/>
    </row>
    <row r="59" spans="1:11" ht="12.75">
      <c r="A59" s="164"/>
      <c r="B59" s="325"/>
      <c r="C59" s="325"/>
      <c r="D59" s="327"/>
      <c r="E59" s="330"/>
      <c r="F59" s="330"/>
      <c r="G59" s="325"/>
      <c r="H59" s="325"/>
      <c r="I59" s="325"/>
      <c r="J59" s="325"/>
      <c r="K59" s="374"/>
    </row>
    <row r="60" spans="1:11" ht="12.75">
      <c r="A60" s="155" t="s">
        <v>249</v>
      </c>
      <c r="B60" s="325">
        <v>12301</v>
      </c>
      <c r="C60" s="325">
        <v>15301</v>
      </c>
      <c r="D60" s="327">
        <v>27602</v>
      </c>
      <c r="E60" s="327">
        <v>11989</v>
      </c>
      <c r="F60" s="327">
        <v>15073</v>
      </c>
      <c r="G60" s="326">
        <v>9993</v>
      </c>
      <c r="H60" s="325">
        <v>17609</v>
      </c>
      <c r="I60" s="326" t="s">
        <v>113</v>
      </c>
      <c r="J60" s="325" t="s">
        <v>113</v>
      </c>
      <c r="K60" s="374"/>
    </row>
    <row r="61" spans="1:11" ht="12.75">
      <c r="A61" s="163" t="s">
        <v>250</v>
      </c>
      <c r="B61" s="325">
        <v>1267</v>
      </c>
      <c r="C61" s="326">
        <v>1</v>
      </c>
      <c r="D61" s="327">
        <v>1268</v>
      </c>
      <c r="E61" s="327">
        <v>1147</v>
      </c>
      <c r="F61" s="327">
        <v>1</v>
      </c>
      <c r="G61" s="326">
        <v>118</v>
      </c>
      <c r="H61" s="325">
        <v>1150</v>
      </c>
      <c r="I61" s="326" t="s">
        <v>113</v>
      </c>
      <c r="J61" s="326" t="s">
        <v>113</v>
      </c>
      <c r="K61" s="374"/>
    </row>
    <row r="62" spans="1:11" ht="12.75">
      <c r="A62" s="155" t="s">
        <v>251</v>
      </c>
      <c r="B62" s="325">
        <v>56886</v>
      </c>
      <c r="C62" s="325">
        <v>342</v>
      </c>
      <c r="D62" s="327">
        <v>57228</v>
      </c>
      <c r="E62" s="327">
        <v>54291</v>
      </c>
      <c r="F62" s="327">
        <v>291</v>
      </c>
      <c r="G62" s="326">
        <v>1516</v>
      </c>
      <c r="H62" s="325">
        <v>55712</v>
      </c>
      <c r="I62" s="326" t="s">
        <v>113</v>
      </c>
      <c r="J62" s="325" t="s">
        <v>113</v>
      </c>
      <c r="K62" s="374"/>
    </row>
    <row r="63" spans="1:11" ht="12.75">
      <c r="A63" s="159" t="s">
        <v>252</v>
      </c>
      <c r="B63" s="329">
        <v>70454</v>
      </c>
      <c r="C63" s="329">
        <v>15644</v>
      </c>
      <c r="D63" s="330">
        <v>86098</v>
      </c>
      <c r="E63" s="330">
        <v>67427</v>
      </c>
      <c r="F63" s="330">
        <v>15365</v>
      </c>
      <c r="G63" s="329">
        <v>11627</v>
      </c>
      <c r="H63" s="329">
        <v>74471</v>
      </c>
      <c r="I63" s="331" t="s">
        <v>113</v>
      </c>
      <c r="J63" s="329" t="s">
        <v>113</v>
      </c>
      <c r="K63" s="374"/>
    </row>
    <row r="64" spans="1:11" ht="12.75">
      <c r="A64" s="159"/>
      <c r="B64" s="329"/>
      <c r="C64" s="329"/>
      <c r="D64" s="330"/>
      <c r="E64" s="330"/>
      <c r="F64" s="330"/>
      <c r="G64" s="329"/>
      <c r="H64" s="329"/>
      <c r="I64" s="329"/>
      <c r="J64" s="329"/>
      <c r="K64" s="374"/>
    </row>
    <row r="65" spans="1:11" ht="12.75">
      <c r="A65" s="159" t="s">
        <v>253</v>
      </c>
      <c r="B65" s="329">
        <v>37793</v>
      </c>
      <c r="C65" s="329">
        <v>13953</v>
      </c>
      <c r="D65" s="330">
        <v>51746</v>
      </c>
      <c r="E65" s="330">
        <v>36011</v>
      </c>
      <c r="F65" s="330">
        <v>13042</v>
      </c>
      <c r="G65" s="331">
        <v>6211</v>
      </c>
      <c r="H65" s="331">
        <v>45535</v>
      </c>
      <c r="I65" s="331" t="s">
        <v>113</v>
      </c>
      <c r="J65" s="331" t="s">
        <v>113</v>
      </c>
      <c r="K65" s="374"/>
    </row>
    <row r="66" spans="1:11" ht="12.75">
      <c r="A66" s="159"/>
      <c r="B66" s="325"/>
      <c r="C66" s="325"/>
      <c r="D66" s="327"/>
      <c r="E66" s="330"/>
      <c r="F66" s="330"/>
      <c r="G66" s="325"/>
      <c r="H66" s="325"/>
      <c r="I66" s="325"/>
      <c r="J66" s="325"/>
      <c r="K66" s="374"/>
    </row>
    <row r="67" spans="1:11" ht="12.75">
      <c r="A67" s="155" t="s">
        <v>254</v>
      </c>
      <c r="B67" s="325">
        <v>81688</v>
      </c>
      <c r="C67" s="325">
        <v>1000</v>
      </c>
      <c r="D67" s="327">
        <v>82688</v>
      </c>
      <c r="E67" s="327">
        <v>74335</v>
      </c>
      <c r="F67" s="327">
        <v>1000</v>
      </c>
      <c r="G67" s="326">
        <v>615</v>
      </c>
      <c r="H67" s="326">
        <v>82033</v>
      </c>
      <c r="I67" s="326">
        <v>40</v>
      </c>
      <c r="J67" s="326" t="s">
        <v>113</v>
      </c>
      <c r="K67" s="374"/>
    </row>
    <row r="68" spans="1:11" ht="12.75">
      <c r="A68" s="163" t="s">
        <v>255</v>
      </c>
      <c r="B68" s="325">
        <v>4785</v>
      </c>
      <c r="C68" s="326">
        <v>12</v>
      </c>
      <c r="D68" s="327">
        <v>4797</v>
      </c>
      <c r="E68" s="327">
        <v>4495</v>
      </c>
      <c r="F68" s="327">
        <v>10</v>
      </c>
      <c r="G68" s="326">
        <v>117</v>
      </c>
      <c r="H68" s="326">
        <v>4680</v>
      </c>
      <c r="I68" s="326" t="s">
        <v>113</v>
      </c>
      <c r="J68" s="326" t="s">
        <v>113</v>
      </c>
      <c r="K68" s="374"/>
    </row>
    <row r="69" spans="1:11" ht="12.75">
      <c r="A69" s="159" t="s">
        <v>256</v>
      </c>
      <c r="B69" s="329">
        <v>86473</v>
      </c>
      <c r="C69" s="329">
        <v>1012</v>
      </c>
      <c r="D69" s="330">
        <v>87485</v>
      </c>
      <c r="E69" s="330">
        <v>78830</v>
      </c>
      <c r="F69" s="330">
        <v>1010</v>
      </c>
      <c r="G69" s="329">
        <v>732</v>
      </c>
      <c r="H69" s="331">
        <v>86713</v>
      </c>
      <c r="I69" s="331">
        <v>40</v>
      </c>
      <c r="J69" s="331" t="s">
        <v>113</v>
      </c>
      <c r="K69" s="374"/>
    </row>
    <row r="70" spans="1:11" ht="12.75">
      <c r="A70" s="159"/>
      <c r="B70" s="325"/>
      <c r="C70" s="325"/>
      <c r="D70" s="327"/>
      <c r="E70" s="330"/>
      <c r="F70" s="330"/>
      <c r="G70" s="325"/>
      <c r="H70" s="325"/>
      <c r="I70" s="325"/>
      <c r="J70" s="325"/>
      <c r="K70" s="374"/>
    </row>
    <row r="71" spans="1:11" ht="12.75">
      <c r="A71" s="163" t="s">
        <v>257</v>
      </c>
      <c r="B71" s="325">
        <v>867</v>
      </c>
      <c r="C71" s="325">
        <v>778</v>
      </c>
      <c r="D71" s="327">
        <v>1645</v>
      </c>
      <c r="E71" s="327">
        <v>801</v>
      </c>
      <c r="F71" s="327">
        <v>747</v>
      </c>
      <c r="G71" s="326">
        <v>498</v>
      </c>
      <c r="H71" s="326">
        <v>1147</v>
      </c>
      <c r="I71" s="326" t="s">
        <v>113</v>
      </c>
      <c r="J71" s="326" t="s">
        <v>113</v>
      </c>
      <c r="K71" s="374"/>
    </row>
    <row r="72" spans="1:11" ht="12.75">
      <c r="A72" s="163" t="s">
        <v>258</v>
      </c>
      <c r="B72" s="325">
        <v>11057</v>
      </c>
      <c r="C72" s="326" t="s">
        <v>113</v>
      </c>
      <c r="D72" s="327">
        <v>11057</v>
      </c>
      <c r="E72" s="327">
        <v>10928</v>
      </c>
      <c r="F72" s="327" t="s">
        <v>113</v>
      </c>
      <c r="G72" s="326">
        <v>122</v>
      </c>
      <c r="H72" s="325">
        <v>10935</v>
      </c>
      <c r="I72" s="326" t="s">
        <v>113</v>
      </c>
      <c r="J72" s="326" t="s">
        <v>113</v>
      </c>
      <c r="K72" s="374"/>
    </row>
    <row r="73" spans="1:11" ht="12.75">
      <c r="A73" s="163" t="s">
        <v>259</v>
      </c>
      <c r="B73" s="325">
        <v>9798</v>
      </c>
      <c r="C73" s="326" t="s">
        <v>113</v>
      </c>
      <c r="D73" s="327">
        <f>B73</f>
        <v>9798</v>
      </c>
      <c r="E73" s="327">
        <v>9797</v>
      </c>
      <c r="F73" s="327" t="s">
        <v>113</v>
      </c>
      <c r="G73" s="326">
        <v>2</v>
      </c>
      <c r="H73" s="325">
        <v>9796</v>
      </c>
      <c r="I73" s="326" t="s">
        <v>113</v>
      </c>
      <c r="J73" s="326" t="s">
        <v>113</v>
      </c>
      <c r="K73" s="374"/>
    </row>
    <row r="74" spans="1:11" ht="12.75">
      <c r="A74" s="155" t="s">
        <v>260</v>
      </c>
      <c r="B74" s="325">
        <v>4713</v>
      </c>
      <c r="C74" s="325">
        <v>625</v>
      </c>
      <c r="D74" s="327">
        <v>5338</v>
      </c>
      <c r="E74" s="327">
        <v>4713</v>
      </c>
      <c r="F74" s="327">
        <v>625</v>
      </c>
      <c r="G74" s="326">
        <v>125</v>
      </c>
      <c r="H74" s="326">
        <v>5213</v>
      </c>
      <c r="I74" s="326" t="s">
        <v>113</v>
      </c>
      <c r="J74" s="326" t="s">
        <v>113</v>
      </c>
      <c r="K74" s="374"/>
    </row>
    <row r="75" spans="1:11" ht="12.75">
      <c r="A75" s="155" t="s">
        <v>261</v>
      </c>
      <c r="B75" s="325">
        <v>7353</v>
      </c>
      <c r="C75" s="326">
        <v>296</v>
      </c>
      <c r="D75" s="327">
        <v>7649</v>
      </c>
      <c r="E75" s="327">
        <v>7353</v>
      </c>
      <c r="F75" s="327">
        <v>126</v>
      </c>
      <c r="G75" s="326">
        <v>695</v>
      </c>
      <c r="H75" s="325">
        <v>6954</v>
      </c>
      <c r="I75" s="326" t="s">
        <v>113</v>
      </c>
      <c r="J75" s="326" t="s">
        <v>113</v>
      </c>
      <c r="K75" s="374"/>
    </row>
    <row r="76" spans="1:11" ht="12.75">
      <c r="A76" s="163" t="s">
        <v>262</v>
      </c>
      <c r="B76" s="325">
        <v>696</v>
      </c>
      <c r="C76" s="325">
        <v>42</v>
      </c>
      <c r="D76" s="327">
        <v>738</v>
      </c>
      <c r="E76" s="327">
        <v>667</v>
      </c>
      <c r="F76" s="327">
        <v>42</v>
      </c>
      <c r="G76" s="326">
        <v>27</v>
      </c>
      <c r="H76" s="325">
        <v>711</v>
      </c>
      <c r="I76" s="326" t="s">
        <v>113</v>
      </c>
      <c r="J76" s="326" t="s">
        <v>113</v>
      </c>
      <c r="K76" s="374"/>
    </row>
    <row r="77" spans="1:11" ht="12.75">
      <c r="A77" s="163" t="s">
        <v>263</v>
      </c>
      <c r="B77" s="325">
        <v>6277</v>
      </c>
      <c r="C77" s="325">
        <v>40</v>
      </c>
      <c r="D77" s="327">
        <v>6317</v>
      </c>
      <c r="E77" s="327">
        <v>6079</v>
      </c>
      <c r="F77" s="327">
        <v>40</v>
      </c>
      <c r="G77" s="326">
        <v>1107</v>
      </c>
      <c r="H77" s="325">
        <v>2658</v>
      </c>
      <c r="I77" s="326" t="s">
        <v>113</v>
      </c>
      <c r="J77" s="326" t="s">
        <v>113</v>
      </c>
      <c r="K77" s="374"/>
    </row>
    <row r="78" spans="1:11" ht="12.75">
      <c r="A78" s="155" t="s">
        <v>264</v>
      </c>
      <c r="B78" s="325">
        <v>1477</v>
      </c>
      <c r="C78" s="325">
        <v>1270</v>
      </c>
      <c r="D78" s="327">
        <v>2747</v>
      </c>
      <c r="E78" s="327">
        <v>1438</v>
      </c>
      <c r="F78" s="327">
        <v>1270</v>
      </c>
      <c r="G78" s="326">
        <v>1722</v>
      </c>
      <c r="H78" s="325">
        <v>1025</v>
      </c>
      <c r="I78" s="326" t="s">
        <v>113</v>
      </c>
      <c r="J78" s="326" t="s">
        <v>113</v>
      </c>
      <c r="K78" s="374"/>
    </row>
    <row r="79" spans="1:11" ht="12.75">
      <c r="A79" s="164" t="s">
        <v>458</v>
      </c>
      <c r="B79" s="329">
        <f>SUM(B71:B78)</f>
        <v>42238</v>
      </c>
      <c r="C79" s="329">
        <v>3051</v>
      </c>
      <c r="D79" s="329">
        <f>SUM(D71:D78)</f>
        <v>45289</v>
      </c>
      <c r="E79" s="329">
        <f>SUM(E71:E78)</f>
        <v>41776</v>
      </c>
      <c r="F79" s="330">
        <v>2850</v>
      </c>
      <c r="G79" s="329">
        <v>4298</v>
      </c>
      <c r="H79" s="329">
        <f>SUM(H71:H78)</f>
        <v>38439</v>
      </c>
      <c r="I79" s="326" t="s">
        <v>113</v>
      </c>
      <c r="J79" s="331" t="s">
        <v>113</v>
      </c>
      <c r="K79" s="374"/>
    </row>
    <row r="80" spans="1:11" ht="12.75">
      <c r="A80" s="164"/>
      <c r="B80" s="325"/>
      <c r="C80" s="325"/>
      <c r="D80" s="327"/>
      <c r="E80" s="330"/>
      <c r="F80" s="330"/>
      <c r="G80" s="325"/>
      <c r="H80" s="325"/>
      <c r="I80" s="325"/>
      <c r="J80" s="325"/>
      <c r="K80" s="374"/>
    </row>
    <row r="81" spans="1:11" ht="12.75">
      <c r="A81" s="155" t="s">
        <v>265</v>
      </c>
      <c r="B81" s="325">
        <v>3400</v>
      </c>
      <c r="C81" s="325">
        <v>112</v>
      </c>
      <c r="D81" s="327">
        <f>SUM(B81:C81)</f>
        <v>3512</v>
      </c>
      <c r="E81" s="327">
        <v>3398</v>
      </c>
      <c r="F81" s="327">
        <v>105</v>
      </c>
      <c r="G81" s="326">
        <v>97</v>
      </c>
      <c r="H81" s="325">
        <v>3408</v>
      </c>
      <c r="I81" s="326" t="s">
        <v>113</v>
      </c>
      <c r="J81" s="326">
        <v>7</v>
      </c>
      <c r="K81" s="374"/>
    </row>
    <row r="82" spans="1:11" ht="12.75">
      <c r="A82" s="155" t="s">
        <v>266</v>
      </c>
      <c r="B82" s="325">
        <v>14271</v>
      </c>
      <c r="C82" s="325">
        <v>1194</v>
      </c>
      <c r="D82" s="327">
        <v>15465</v>
      </c>
      <c r="E82" s="327">
        <v>14259</v>
      </c>
      <c r="F82" s="327">
        <v>1060</v>
      </c>
      <c r="G82" s="326">
        <v>35</v>
      </c>
      <c r="H82" s="325">
        <v>15418</v>
      </c>
      <c r="I82" s="326" t="s">
        <v>113</v>
      </c>
      <c r="J82" s="325">
        <v>12</v>
      </c>
      <c r="K82" s="374"/>
    </row>
    <row r="83" spans="1:10" ht="12.75">
      <c r="A83" s="159" t="s">
        <v>267</v>
      </c>
      <c r="B83" s="329">
        <f>SUM(B81:B82)</f>
        <v>17671</v>
      </c>
      <c r="C83" s="329">
        <v>1306</v>
      </c>
      <c r="D83" s="329">
        <f>SUM(D81:D82)</f>
        <v>18977</v>
      </c>
      <c r="E83" s="329">
        <f>SUM(E81:E82)</f>
        <v>17657</v>
      </c>
      <c r="F83" s="329">
        <f>SUM(F81:F82)</f>
        <v>1165</v>
      </c>
      <c r="G83" s="329">
        <f>SUM(G81:G82)</f>
        <v>132</v>
      </c>
      <c r="H83" s="329">
        <f>SUM(H81:H82)</f>
        <v>18826</v>
      </c>
      <c r="I83" s="331" t="s">
        <v>113</v>
      </c>
      <c r="J83" s="329">
        <v>19</v>
      </c>
    </row>
    <row r="84" spans="1:11" ht="12.75">
      <c r="A84" s="159"/>
      <c r="B84" s="325"/>
      <c r="C84" s="325"/>
      <c r="D84" s="327"/>
      <c r="E84" s="330"/>
      <c r="F84" s="330"/>
      <c r="G84" s="325"/>
      <c r="H84" s="325"/>
      <c r="I84" s="325"/>
      <c r="J84" s="325"/>
      <c r="K84" s="374"/>
    </row>
    <row r="85" spans="1:11" ht="13.5" thickBot="1">
      <c r="A85" s="332" t="s">
        <v>268</v>
      </c>
      <c r="B85" s="333">
        <f>SUM(B12:B16,B21:B25,B30,B36:B38,B49:B51,B58,B63:B65,B69,B79,B83)</f>
        <v>1024783</v>
      </c>
      <c r="C85" s="333">
        <v>161324</v>
      </c>
      <c r="D85" s="333">
        <f>SUM(D12:D16,D21:D25,D30,D36:D38,D49:D51,D58,D63:D65,D69,D79,D83)</f>
        <v>1186107</v>
      </c>
      <c r="E85" s="333">
        <f>SUM(E12:E16,E21:E25,E30,E36:E38,E49:E51,E58,E63:E65,E69,E79,E83)</f>
        <v>965791</v>
      </c>
      <c r="F85" s="335">
        <v>151130</v>
      </c>
      <c r="G85" s="333">
        <v>23773</v>
      </c>
      <c r="H85" s="333">
        <f>SUM(H12:H16,H21:H25,H30,H36:H38,H49:H51,H58,H63:H65,H69,H79,H83)</f>
        <v>1159559</v>
      </c>
      <c r="I85" s="333">
        <v>2605</v>
      </c>
      <c r="J85" s="333">
        <v>170</v>
      </c>
      <c r="K85" s="374"/>
    </row>
    <row r="86" spans="4:5" ht="12.75">
      <c r="D86" s="373"/>
      <c r="E86" s="382"/>
    </row>
    <row r="87" spans="2:10" ht="12.75">
      <c r="B87" s="383"/>
      <c r="C87" s="383"/>
      <c r="D87" s="383"/>
      <c r="E87" s="383"/>
      <c r="F87" s="383"/>
      <c r="G87" s="383"/>
      <c r="H87" s="383"/>
      <c r="J87" s="383"/>
    </row>
    <row r="88" ht="12.75">
      <c r="E88" s="383"/>
    </row>
    <row r="89" spans="7:9" ht="12.75">
      <c r="G89" s="383"/>
      <c r="H89" s="383"/>
      <c r="I89" s="383"/>
    </row>
  </sheetData>
  <mergeCells count="9">
    <mergeCell ref="F6:F7"/>
    <mergeCell ref="B6:B7"/>
    <mergeCell ref="C6:C7"/>
    <mergeCell ref="D6:D7"/>
    <mergeCell ref="E6:E7"/>
    <mergeCell ref="A1:J1"/>
    <mergeCell ref="A3:J3"/>
    <mergeCell ref="B5:D5"/>
    <mergeCell ref="E5:F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  <ignoredErrors>
    <ignoredError sqref="B85 D85:E85 H8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K62"/>
  <sheetViews>
    <sheetView showGridLines="0" zoomScale="75" zoomScaleNormal="75" zoomScaleSheetLayoutView="50" workbookViewId="0" topLeftCell="A1">
      <selection activeCell="A1" sqref="A1:I1"/>
    </sheetView>
  </sheetViews>
  <sheetFormatPr defaultColWidth="11.421875" defaultRowHeight="12.75"/>
  <cols>
    <col min="1" max="7" width="14.7109375" style="3" customWidth="1"/>
    <col min="8" max="8" width="19.7109375" style="3" customWidth="1"/>
    <col min="9" max="9" width="15.8515625" style="3" customWidth="1"/>
    <col min="10" max="10" width="11.421875" style="3" customWidth="1"/>
    <col min="11" max="11" width="11.140625" style="3" customWidth="1"/>
    <col min="12" max="12" width="22.8515625" style="3" customWidth="1"/>
    <col min="13" max="16" width="23.28125" style="3" customWidth="1"/>
    <col min="17" max="19" width="12.00390625" style="3" customWidth="1"/>
    <col min="20" max="16384" width="11.421875" style="3" customWidth="1"/>
  </cols>
  <sheetData>
    <row r="1" spans="1:9" s="2" customFormat="1" ht="18">
      <c r="A1" s="444" t="s">
        <v>0</v>
      </c>
      <c r="B1" s="444"/>
      <c r="C1" s="444"/>
      <c r="D1" s="444"/>
      <c r="E1" s="444"/>
      <c r="F1" s="444"/>
      <c r="G1" s="444"/>
      <c r="H1" s="444"/>
      <c r="I1" s="444"/>
    </row>
    <row r="3" spans="1:9" ht="15">
      <c r="A3" s="448" t="s">
        <v>1</v>
      </c>
      <c r="B3" s="448"/>
      <c r="C3" s="448"/>
      <c r="D3" s="448"/>
      <c r="E3" s="448"/>
      <c r="F3" s="448"/>
      <c r="G3" s="448"/>
      <c r="H3" s="448"/>
      <c r="I3" s="449"/>
    </row>
    <row r="4" spans="1:8" ht="15">
      <c r="A4" s="4"/>
      <c r="B4" s="5"/>
      <c r="C4" s="5"/>
      <c r="D4" s="5"/>
      <c r="E4" s="5"/>
      <c r="F4" s="5"/>
      <c r="G4" s="5"/>
      <c r="H4" s="5"/>
    </row>
    <row r="5" spans="1:10" ht="12.75">
      <c r="A5" s="6"/>
      <c r="B5" s="433" t="s">
        <v>2</v>
      </c>
      <c r="C5" s="450"/>
      <c r="D5" s="450"/>
      <c r="E5" s="434"/>
      <c r="F5" s="433" t="s">
        <v>3</v>
      </c>
      <c r="G5" s="450"/>
      <c r="H5" s="450"/>
      <c r="I5" s="450"/>
      <c r="J5" s="7"/>
    </row>
    <row r="6" spans="2:9" ht="12.75">
      <c r="B6" s="433" t="s">
        <v>4</v>
      </c>
      <c r="C6" s="434"/>
      <c r="D6" s="8" t="s">
        <v>5</v>
      </c>
      <c r="E6" s="9"/>
      <c r="F6" s="433" t="s">
        <v>4</v>
      </c>
      <c r="G6" s="434"/>
      <c r="H6" s="8" t="s">
        <v>5</v>
      </c>
      <c r="I6" s="9"/>
    </row>
    <row r="7" spans="1:9" ht="12.75">
      <c r="A7" s="10" t="s">
        <v>6</v>
      </c>
      <c r="B7" s="11"/>
      <c r="C7" s="8"/>
      <c r="D7" s="12" t="s">
        <v>7</v>
      </c>
      <c r="E7" s="12" t="s">
        <v>8</v>
      </c>
      <c r="F7" s="11"/>
      <c r="G7" s="8"/>
      <c r="H7" s="12" t="s">
        <v>7</v>
      </c>
      <c r="I7" s="12" t="s">
        <v>8</v>
      </c>
    </row>
    <row r="8" spans="1:9" ht="12.75">
      <c r="A8" s="13"/>
      <c r="B8" s="12" t="s">
        <v>9</v>
      </c>
      <c r="C8" s="12" t="s">
        <v>10</v>
      </c>
      <c r="D8" s="12" t="s">
        <v>11</v>
      </c>
      <c r="E8" s="12" t="s">
        <v>12</v>
      </c>
      <c r="F8" s="12" t="s">
        <v>9</v>
      </c>
      <c r="G8" s="12" t="s">
        <v>10</v>
      </c>
      <c r="H8" s="12" t="s">
        <v>11</v>
      </c>
      <c r="I8" s="12" t="s">
        <v>12</v>
      </c>
    </row>
    <row r="9" spans="1:9" ht="13.5" thickBot="1">
      <c r="A9" s="13"/>
      <c r="B9" s="14"/>
      <c r="C9" s="12"/>
      <c r="D9" s="12" t="s">
        <v>13</v>
      </c>
      <c r="E9" s="12" t="s">
        <v>14</v>
      </c>
      <c r="F9" s="14"/>
      <c r="G9" s="12"/>
      <c r="H9" s="12" t="s">
        <v>13</v>
      </c>
      <c r="I9" s="12" t="s">
        <v>14</v>
      </c>
    </row>
    <row r="10" spans="1:9" ht="12.75">
      <c r="A10" s="15">
        <v>1985</v>
      </c>
      <c r="B10" s="16">
        <v>76.2</v>
      </c>
      <c r="C10" s="16">
        <v>73.4</v>
      </c>
      <c r="D10" s="16">
        <v>76.5</v>
      </c>
      <c r="E10" s="16">
        <v>561.3</v>
      </c>
      <c r="F10" s="16">
        <v>1516.7</v>
      </c>
      <c r="G10" s="16">
        <v>1479</v>
      </c>
      <c r="H10" s="16">
        <v>33.1</v>
      </c>
      <c r="I10" s="17">
        <v>4889</v>
      </c>
    </row>
    <row r="11" spans="1:9" ht="12.75">
      <c r="A11" s="18">
        <v>1986</v>
      </c>
      <c r="B11" s="19">
        <v>73.2</v>
      </c>
      <c r="C11" s="19">
        <v>70</v>
      </c>
      <c r="D11" s="19">
        <v>75.7</v>
      </c>
      <c r="E11" s="19">
        <v>530</v>
      </c>
      <c r="F11" s="19">
        <v>1499.5</v>
      </c>
      <c r="G11" s="19">
        <v>1461.2</v>
      </c>
      <c r="H11" s="19">
        <v>36.5</v>
      </c>
      <c r="I11" s="20">
        <v>5332.5</v>
      </c>
    </row>
    <row r="12" spans="1:9" ht="12.75">
      <c r="A12" s="18">
        <v>1987</v>
      </c>
      <c r="B12" s="19">
        <v>67.9</v>
      </c>
      <c r="C12" s="19">
        <v>65.2</v>
      </c>
      <c r="D12" s="19">
        <v>78.9</v>
      </c>
      <c r="E12" s="19">
        <v>514.6</v>
      </c>
      <c r="F12" s="19">
        <v>1445.8</v>
      </c>
      <c r="G12" s="19">
        <v>1415.4</v>
      </c>
      <c r="H12" s="19">
        <v>41.3</v>
      </c>
      <c r="I12" s="20">
        <v>5850.2</v>
      </c>
    </row>
    <row r="13" spans="1:9" ht="12.75">
      <c r="A13" s="18">
        <v>1988</v>
      </c>
      <c r="B13" s="19">
        <v>63.4</v>
      </c>
      <c r="C13" s="19">
        <v>60.9</v>
      </c>
      <c r="D13" s="19">
        <v>67.9</v>
      </c>
      <c r="E13" s="19">
        <v>414</v>
      </c>
      <c r="F13" s="19">
        <v>1420.9</v>
      </c>
      <c r="G13" s="19">
        <v>1379</v>
      </c>
      <c r="H13" s="19">
        <v>24.3</v>
      </c>
      <c r="I13" s="20">
        <v>3346.4</v>
      </c>
    </row>
    <row r="14" spans="1:9" ht="12.75">
      <c r="A14" s="18">
        <v>1989</v>
      </c>
      <c r="B14" s="19">
        <v>63.5</v>
      </c>
      <c r="C14" s="19">
        <v>60.6</v>
      </c>
      <c r="D14" s="19">
        <v>69.9</v>
      </c>
      <c r="E14" s="19">
        <v>423.8</v>
      </c>
      <c r="F14" s="19">
        <v>1409.8</v>
      </c>
      <c r="G14" s="19">
        <v>1374.3</v>
      </c>
      <c r="H14" s="19">
        <v>33.5</v>
      </c>
      <c r="I14" s="20">
        <v>4609.8</v>
      </c>
    </row>
    <row r="15" spans="1:9" ht="12.75">
      <c r="A15" s="18">
        <v>1990</v>
      </c>
      <c r="B15" s="19">
        <v>60.7</v>
      </c>
      <c r="C15" s="19">
        <v>58.3</v>
      </c>
      <c r="D15" s="19">
        <v>81.78387650085764</v>
      </c>
      <c r="E15" s="19">
        <v>476.8</v>
      </c>
      <c r="F15" s="19">
        <v>1393</v>
      </c>
      <c r="G15" s="19">
        <v>1344</v>
      </c>
      <c r="H15" s="19">
        <v>44.62053571428571</v>
      </c>
      <c r="I15" s="20">
        <v>5997</v>
      </c>
    </row>
    <row r="16" spans="1:9" ht="12.75">
      <c r="A16" s="18">
        <v>1991</v>
      </c>
      <c r="B16" s="19">
        <v>57.6</v>
      </c>
      <c r="C16" s="19">
        <v>53.6</v>
      </c>
      <c r="D16" s="19">
        <v>86.11940298507463</v>
      </c>
      <c r="E16" s="19">
        <v>461.6</v>
      </c>
      <c r="F16" s="19">
        <v>1372.9</v>
      </c>
      <c r="G16" s="19">
        <v>1325.3</v>
      </c>
      <c r="H16" s="19">
        <v>35.73077793707085</v>
      </c>
      <c r="I16" s="20">
        <v>4735.4</v>
      </c>
    </row>
    <row r="17" spans="1:9" ht="12.75">
      <c r="A17" s="18">
        <v>1992</v>
      </c>
      <c r="B17" s="19">
        <v>55.2</v>
      </c>
      <c r="C17" s="19">
        <v>53.6</v>
      </c>
      <c r="D17" s="19">
        <v>75.97014925373134</v>
      </c>
      <c r="E17" s="19">
        <v>407.2</v>
      </c>
      <c r="F17" s="19">
        <v>1324.8</v>
      </c>
      <c r="G17" s="19">
        <v>1244.7</v>
      </c>
      <c r="H17" s="19">
        <v>42.98224471760263</v>
      </c>
      <c r="I17" s="20">
        <v>5350</v>
      </c>
    </row>
    <row r="18" spans="1:9" ht="12.75">
      <c r="A18" s="18">
        <v>1993</v>
      </c>
      <c r="B18" s="19">
        <v>51.6</v>
      </c>
      <c r="C18" s="19">
        <v>49.4</v>
      </c>
      <c r="D18" s="19">
        <v>80.19198867084766</v>
      </c>
      <c r="E18" s="19">
        <v>396.4</v>
      </c>
      <c r="F18" s="19">
        <v>1228.8</v>
      </c>
      <c r="G18" s="19">
        <v>1185.6</v>
      </c>
      <c r="H18" s="19">
        <v>35.18185353033113</v>
      </c>
      <c r="I18" s="20">
        <v>4171.2</v>
      </c>
    </row>
    <row r="19" spans="1:9" ht="12.75">
      <c r="A19" s="18">
        <v>1994</v>
      </c>
      <c r="B19" s="19">
        <v>40.1</v>
      </c>
      <c r="C19" s="19">
        <v>39.1</v>
      </c>
      <c r="D19" s="19">
        <v>76.89326345391794</v>
      </c>
      <c r="E19" s="19">
        <v>300.8</v>
      </c>
      <c r="F19" s="19">
        <v>1192.7</v>
      </c>
      <c r="G19" s="19">
        <v>1152.4690000000003</v>
      </c>
      <c r="H19" s="19">
        <v>25.628394342928086</v>
      </c>
      <c r="I19" s="20">
        <v>2953.593</v>
      </c>
    </row>
    <row r="20" spans="1:9" ht="12.75">
      <c r="A20" s="18">
        <v>1995</v>
      </c>
      <c r="B20" s="21">
        <v>38.1</v>
      </c>
      <c r="C20" s="19">
        <v>36.8</v>
      </c>
      <c r="D20" s="21">
        <v>108.28804347826087</v>
      </c>
      <c r="E20" s="19">
        <v>398.5</v>
      </c>
      <c r="F20" s="19">
        <v>1158.1</v>
      </c>
      <c r="G20" s="19">
        <v>1123.3</v>
      </c>
      <c r="H20" s="21">
        <v>26.275260393483485</v>
      </c>
      <c r="I20" s="22">
        <v>2951.5</v>
      </c>
    </row>
    <row r="21" spans="1:9" ht="12.75">
      <c r="A21" s="18">
        <v>1996</v>
      </c>
      <c r="B21" s="21">
        <v>34.7</v>
      </c>
      <c r="C21" s="19">
        <v>33.6</v>
      </c>
      <c r="D21" s="21">
        <v>109.82142857142856</v>
      </c>
      <c r="E21" s="21">
        <v>369</v>
      </c>
      <c r="F21" s="19">
        <v>1123.3</v>
      </c>
      <c r="G21" s="21">
        <v>1085</v>
      </c>
      <c r="H21" s="21">
        <v>42.43778801843318</v>
      </c>
      <c r="I21" s="22">
        <v>4604.5</v>
      </c>
    </row>
    <row r="22" spans="1:9" ht="12.75">
      <c r="A22" s="18">
        <v>1997</v>
      </c>
      <c r="B22" s="21">
        <v>32.9</v>
      </c>
      <c r="C22" s="21">
        <v>31.6</v>
      </c>
      <c r="D22" s="21">
        <v>97.3</v>
      </c>
      <c r="E22" s="21">
        <v>307.6</v>
      </c>
      <c r="F22" s="21">
        <v>1123</v>
      </c>
      <c r="G22" s="21">
        <v>1082.4</v>
      </c>
      <c r="H22" s="21">
        <v>47.9</v>
      </c>
      <c r="I22" s="22">
        <v>5203.9</v>
      </c>
    </row>
    <row r="23" spans="1:9" ht="12.75">
      <c r="A23" s="18">
        <v>1998</v>
      </c>
      <c r="B23" s="21">
        <v>31.4</v>
      </c>
      <c r="C23" s="21">
        <v>30</v>
      </c>
      <c r="D23" s="21">
        <v>114.9</v>
      </c>
      <c r="E23" s="21">
        <v>344.7</v>
      </c>
      <c r="F23" s="21">
        <v>1130</v>
      </c>
      <c r="G23" s="21">
        <v>1078</v>
      </c>
      <c r="H23" s="21">
        <v>46.8</v>
      </c>
      <c r="I23" s="22">
        <v>4795.4</v>
      </c>
    </row>
    <row r="24" spans="1:9" ht="12.75">
      <c r="A24" s="18">
        <v>1999</v>
      </c>
      <c r="B24" s="21">
        <v>29.6</v>
      </c>
      <c r="C24" s="21">
        <v>27.7</v>
      </c>
      <c r="D24" s="21">
        <v>132.99638989169674</v>
      </c>
      <c r="E24" s="21">
        <v>368.4</v>
      </c>
      <c r="F24" s="21">
        <v>1146.5</v>
      </c>
      <c r="G24" s="399">
        <v>1090.1</v>
      </c>
      <c r="H24" s="21">
        <v>48.016695715989364</v>
      </c>
      <c r="I24" s="22">
        <v>5234.3</v>
      </c>
    </row>
    <row r="25" spans="1:9" ht="12.75">
      <c r="A25" s="18">
        <v>2000</v>
      </c>
      <c r="B25" s="21">
        <v>23.9</v>
      </c>
      <c r="C25" s="21">
        <v>22.7</v>
      </c>
      <c r="D25" s="21">
        <v>146.56387665198238</v>
      </c>
      <c r="E25" s="21">
        <v>332.7</v>
      </c>
      <c r="F25" s="21">
        <v>1170.685</v>
      </c>
      <c r="G25" s="21">
        <v>1093.772</v>
      </c>
      <c r="H25" s="21">
        <v>56.74990765900023</v>
      </c>
      <c r="I25" s="22">
        <v>6207.146</v>
      </c>
    </row>
    <row r="26" spans="1:11" ht="12.75">
      <c r="A26" s="18">
        <v>2001</v>
      </c>
      <c r="B26" s="21">
        <v>23.645</v>
      </c>
      <c r="C26" s="21">
        <v>22.538</v>
      </c>
      <c r="D26" s="21">
        <v>143.01357706983762</v>
      </c>
      <c r="E26" s="21">
        <v>322.324</v>
      </c>
      <c r="F26" s="21">
        <v>1178.083</v>
      </c>
      <c r="G26" s="21">
        <v>1112.354</v>
      </c>
      <c r="H26" s="21">
        <v>44.494949746213884</v>
      </c>
      <c r="I26" s="22">
        <v>4949.413533</v>
      </c>
      <c r="K26" s="355"/>
    </row>
    <row r="27" spans="1:11" ht="12.75">
      <c r="A27" s="18">
        <v>2002</v>
      </c>
      <c r="B27" s="21">
        <v>23.7</v>
      </c>
      <c r="C27" s="21">
        <v>22.7</v>
      </c>
      <c r="D27" s="21">
        <v>143.7</v>
      </c>
      <c r="E27" s="21">
        <v>327</v>
      </c>
      <c r="F27" s="186">
        <v>1162.164</v>
      </c>
      <c r="G27" s="21">
        <v>1094.078</v>
      </c>
      <c r="H27" s="21">
        <v>51.249161394343005</v>
      </c>
      <c r="I27" s="22">
        <v>5607.058</v>
      </c>
      <c r="K27" s="355"/>
    </row>
    <row r="28" spans="1:11" ht="13.5" thickBot="1">
      <c r="A28" s="23" t="s">
        <v>450</v>
      </c>
      <c r="B28" s="24"/>
      <c r="C28" s="24"/>
      <c r="D28" s="24"/>
      <c r="E28" s="24">
        <v>317.3</v>
      </c>
      <c r="F28" s="24"/>
      <c r="G28" s="24"/>
      <c r="H28" s="24"/>
      <c r="I28" s="25">
        <v>5542.7</v>
      </c>
      <c r="K28" s="355"/>
    </row>
    <row r="29" spans="6:9" ht="12.75">
      <c r="F29" s="6"/>
      <c r="G29" s="6"/>
      <c r="H29" s="6"/>
      <c r="I29" s="6"/>
    </row>
    <row r="31" ht="12.75">
      <c r="G31" s="143"/>
    </row>
    <row r="34" spans="1:5" ht="12.75">
      <c r="A34" s="7"/>
      <c r="B34" s="7"/>
      <c r="C34" s="7"/>
      <c r="D34" s="7"/>
      <c r="E34" s="7"/>
    </row>
    <row r="35" spans="1:8" ht="12.75">
      <c r="A35" s="26"/>
      <c r="B35" s="27"/>
      <c r="C35" s="445" t="s">
        <v>15</v>
      </c>
      <c r="D35" s="447"/>
      <c r="E35" s="445" t="s">
        <v>16</v>
      </c>
      <c r="F35" s="446"/>
      <c r="G35" s="446"/>
      <c r="H35" s="446"/>
    </row>
    <row r="36" spans="1:8" ht="12.75">
      <c r="A36" s="451" t="s">
        <v>6</v>
      </c>
      <c r="B36" s="436"/>
      <c r="C36" s="435" t="s">
        <v>12</v>
      </c>
      <c r="D36" s="436"/>
      <c r="E36" s="445" t="s">
        <v>17</v>
      </c>
      <c r="F36" s="447"/>
      <c r="G36" s="8" t="s">
        <v>17</v>
      </c>
      <c r="H36" s="8" t="s">
        <v>17</v>
      </c>
    </row>
    <row r="37" spans="1:8" ht="13.5" thickBot="1">
      <c r="A37" s="28"/>
      <c r="B37" s="7"/>
      <c r="C37" s="435" t="s">
        <v>14</v>
      </c>
      <c r="D37" s="436"/>
      <c r="E37" s="435" t="s">
        <v>18</v>
      </c>
      <c r="F37" s="436"/>
      <c r="G37" s="12" t="s">
        <v>19</v>
      </c>
      <c r="H37" s="12" t="s">
        <v>20</v>
      </c>
    </row>
    <row r="38" spans="1:8" ht="12.75">
      <c r="A38" s="452">
        <v>1985</v>
      </c>
      <c r="B38" s="453"/>
      <c r="C38" s="454">
        <v>5450.3</v>
      </c>
      <c r="D38" s="455"/>
      <c r="E38" s="387">
        <v>482.9</v>
      </c>
      <c r="F38" s="388"/>
      <c r="G38" s="30" t="s">
        <v>21</v>
      </c>
      <c r="H38" s="31">
        <v>4967.4</v>
      </c>
    </row>
    <row r="39" spans="1:8" ht="12.75">
      <c r="A39" s="404">
        <v>1986</v>
      </c>
      <c r="B39" s="405"/>
      <c r="C39" s="406">
        <v>5862.5</v>
      </c>
      <c r="D39" s="384"/>
      <c r="E39" s="385">
        <v>442.9</v>
      </c>
      <c r="F39" s="386"/>
      <c r="G39" s="34" t="s">
        <v>21</v>
      </c>
      <c r="H39" s="36">
        <v>5419.6</v>
      </c>
    </row>
    <row r="40" spans="1:8" ht="12.75">
      <c r="A40" s="404">
        <v>1987</v>
      </c>
      <c r="B40" s="405"/>
      <c r="C40" s="406">
        <v>6364.8</v>
      </c>
      <c r="D40" s="384"/>
      <c r="E40" s="385">
        <v>398.2</v>
      </c>
      <c r="F40" s="386"/>
      <c r="G40" s="34" t="s">
        <v>21</v>
      </c>
      <c r="H40" s="36">
        <v>5966.6</v>
      </c>
    </row>
    <row r="41" spans="1:8" ht="12.75">
      <c r="A41" s="404">
        <v>1988</v>
      </c>
      <c r="B41" s="405"/>
      <c r="C41" s="406">
        <v>3760.4</v>
      </c>
      <c r="D41" s="384"/>
      <c r="E41" s="385">
        <v>372.2</v>
      </c>
      <c r="F41" s="386"/>
      <c r="G41" s="34" t="s">
        <v>21</v>
      </c>
      <c r="H41" s="36">
        <v>3388.2</v>
      </c>
    </row>
    <row r="42" spans="1:8" ht="12.75">
      <c r="A42" s="404">
        <v>1989</v>
      </c>
      <c r="B42" s="405"/>
      <c r="C42" s="406">
        <v>5033.6</v>
      </c>
      <c r="D42" s="384"/>
      <c r="E42" s="385">
        <v>374.2</v>
      </c>
      <c r="F42" s="386"/>
      <c r="G42" s="34" t="s">
        <v>21</v>
      </c>
      <c r="H42" s="36">
        <v>4659.4</v>
      </c>
    </row>
    <row r="43" spans="1:8" ht="12.75">
      <c r="A43" s="404">
        <v>1990</v>
      </c>
      <c r="B43" s="405"/>
      <c r="C43" s="406">
        <v>6473.8</v>
      </c>
      <c r="D43" s="384"/>
      <c r="E43" s="385">
        <v>423</v>
      </c>
      <c r="F43" s="386"/>
      <c r="G43" s="34" t="s">
        <v>21</v>
      </c>
      <c r="H43" s="36">
        <v>6050.8</v>
      </c>
    </row>
    <row r="44" spans="1:8" ht="12.75">
      <c r="A44" s="404">
        <v>1991</v>
      </c>
      <c r="B44" s="405"/>
      <c r="C44" s="406">
        <v>5196.98</v>
      </c>
      <c r="D44" s="384"/>
      <c r="E44" s="385">
        <v>425.9</v>
      </c>
      <c r="F44" s="386"/>
      <c r="G44" s="34" t="s">
        <v>21</v>
      </c>
      <c r="H44" s="36">
        <v>4771.08</v>
      </c>
    </row>
    <row r="45" spans="1:8" ht="12.75">
      <c r="A45" s="404">
        <v>1992</v>
      </c>
      <c r="B45" s="405"/>
      <c r="C45" s="406">
        <v>5757.2</v>
      </c>
      <c r="D45" s="384"/>
      <c r="E45" s="385">
        <v>380.8</v>
      </c>
      <c r="F45" s="386"/>
      <c r="G45" s="37">
        <v>8.3</v>
      </c>
      <c r="H45" s="36">
        <v>5368.1</v>
      </c>
    </row>
    <row r="46" spans="1:8" ht="12.75">
      <c r="A46" s="404">
        <v>1993</v>
      </c>
      <c r="B46" s="405"/>
      <c r="C46" s="406">
        <v>4567.6</v>
      </c>
      <c r="D46" s="384"/>
      <c r="E46" s="385">
        <v>349.4</v>
      </c>
      <c r="F46" s="386"/>
      <c r="G46" s="37">
        <v>10.2</v>
      </c>
      <c r="H46" s="36">
        <v>4208</v>
      </c>
    </row>
    <row r="47" spans="1:8" ht="12.75">
      <c r="A47" s="404">
        <v>1994</v>
      </c>
      <c r="B47" s="405"/>
      <c r="C47" s="406">
        <v>3254.4</v>
      </c>
      <c r="D47" s="384"/>
      <c r="E47" s="385">
        <v>284.9</v>
      </c>
      <c r="F47" s="386"/>
      <c r="G47" s="37">
        <v>6.9</v>
      </c>
      <c r="H47" s="36">
        <v>2962.6</v>
      </c>
    </row>
    <row r="48" spans="1:8" ht="12.75">
      <c r="A48" s="404">
        <v>1995</v>
      </c>
      <c r="B48" s="405"/>
      <c r="C48" s="406">
        <v>3350</v>
      </c>
      <c r="D48" s="384"/>
      <c r="E48" s="406">
        <v>363.1</v>
      </c>
      <c r="F48" s="384"/>
      <c r="G48" s="38">
        <v>7.6</v>
      </c>
      <c r="H48" s="34">
        <v>2979.3</v>
      </c>
    </row>
    <row r="49" spans="1:8" ht="12.75">
      <c r="A49" s="404">
        <v>1996</v>
      </c>
      <c r="B49" s="405"/>
      <c r="C49" s="406">
        <v>4973.5</v>
      </c>
      <c r="D49" s="384"/>
      <c r="E49" s="406">
        <v>326</v>
      </c>
      <c r="F49" s="384"/>
      <c r="G49" s="38">
        <v>7.7</v>
      </c>
      <c r="H49" s="34">
        <v>4639.8</v>
      </c>
    </row>
    <row r="50" spans="1:8" ht="12.75">
      <c r="A50" s="404">
        <v>1997</v>
      </c>
      <c r="B50" s="405"/>
      <c r="C50" s="406">
        <v>5523.4</v>
      </c>
      <c r="D50" s="384"/>
      <c r="E50" s="406">
        <v>262.9</v>
      </c>
      <c r="F50" s="384"/>
      <c r="G50" s="38">
        <v>12.7</v>
      </c>
      <c r="H50" s="34">
        <v>5247.8</v>
      </c>
    </row>
    <row r="51" spans="1:8" ht="12.75">
      <c r="A51" s="404">
        <v>1998</v>
      </c>
      <c r="B51" s="405"/>
      <c r="C51" s="406">
        <v>5146.8</v>
      </c>
      <c r="D51" s="384"/>
      <c r="E51" s="406">
        <v>296.2</v>
      </c>
      <c r="F51" s="384"/>
      <c r="G51" s="38">
        <v>7.4</v>
      </c>
      <c r="H51" s="34">
        <v>4843.2</v>
      </c>
    </row>
    <row r="52" spans="1:8" ht="12.75">
      <c r="A52" s="404">
        <v>1999</v>
      </c>
      <c r="B52" s="405"/>
      <c r="C52" s="34"/>
      <c r="D52" s="35">
        <v>5607.7</v>
      </c>
      <c r="E52" s="34"/>
      <c r="F52" s="35">
        <v>333</v>
      </c>
      <c r="G52" s="38">
        <v>6.5</v>
      </c>
      <c r="H52" s="34">
        <v>5268.1</v>
      </c>
    </row>
    <row r="53" spans="1:8" ht="12.75">
      <c r="A53" s="33">
        <v>2000</v>
      </c>
      <c r="B53" s="18"/>
      <c r="C53" s="34"/>
      <c r="D53" s="35">
        <v>6539.8</v>
      </c>
      <c r="E53" s="34"/>
      <c r="F53" s="35">
        <v>314.13</v>
      </c>
      <c r="G53" s="38">
        <v>6.024</v>
      </c>
      <c r="H53" s="34">
        <v>6219.658</v>
      </c>
    </row>
    <row r="54" spans="1:8" ht="12.75">
      <c r="A54" s="33">
        <v>2001</v>
      </c>
      <c r="B54" s="18"/>
      <c r="C54" s="34"/>
      <c r="D54" s="35">
        <v>5271.737383</v>
      </c>
      <c r="E54" s="34"/>
      <c r="F54" s="35">
        <v>314.26175</v>
      </c>
      <c r="G54" s="38">
        <v>5.023</v>
      </c>
      <c r="H54" s="34">
        <v>4952.452633</v>
      </c>
    </row>
    <row r="55" spans="1:8" ht="12.75">
      <c r="A55" s="33">
        <v>2002</v>
      </c>
      <c r="B55" s="18"/>
      <c r="C55" s="34"/>
      <c r="D55" s="35">
        <v>5934.1</v>
      </c>
      <c r="E55" s="34"/>
      <c r="F55" s="35">
        <v>312.677</v>
      </c>
      <c r="G55" s="38">
        <v>4.586</v>
      </c>
      <c r="H55" s="34">
        <v>5617.294</v>
      </c>
    </row>
    <row r="56" spans="1:8" ht="13.5" thickBot="1">
      <c r="A56" s="402" t="s">
        <v>450</v>
      </c>
      <c r="B56" s="403"/>
      <c r="C56" s="39"/>
      <c r="D56" s="70">
        <v>5860</v>
      </c>
      <c r="E56" s="39"/>
      <c r="F56" s="70">
        <v>317.3</v>
      </c>
      <c r="G56" s="40"/>
      <c r="H56" s="39"/>
    </row>
    <row r="57" spans="1:8" ht="12.75">
      <c r="A57" s="33" t="s">
        <v>25</v>
      </c>
      <c r="B57" s="33"/>
      <c r="C57" s="187"/>
      <c r="D57" s="187"/>
      <c r="E57" s="187"/>
      <c r="F57" s="187"/>
      <c r="G57" s="187"/>
      <c r="H57" s="187"/>
    </row>
    <row r="58" spans="1:5" ht="12.75">
      <c r="A58" s="6" t="s">
        <v>24</v>
      </c>
      <c r="B58" s="6"/>
      <c r="C58" s="6"/>
      <c r="D58" s="6"/>
      <c r="E58" s="6"/>
    </row>
    <row r="59" spans="1:5" ht="12.75">
      <c r="A59" s="3" t="s">
        <v>23</v>
      </c>
      <c r="B59" s="6"/>
      <c r="C59" s="6"/>
      <c r="D59" s="6"/>
      <c r="E59" s="6"/>
    </row>
    <row r="61" ht="12.75">
      <c r="D61" s="186"/>
    </row>
    <row r="62" spans="4:5" ht="12.75">
      <c r="D62" s="186"/>
      <c r="E62" s="186"/>
    </row>
  </sheetData>
  <mergeCells count="57">
    <mergeCell ref="A48:B48"/>
    <mergeCell ref="A49:B49"/>
    <mergeCell ref="A50:B50"/>
    <mergeCell ref="A43:B43"/>
    <mergeCell ref="A44:B44"/>
    <mergeCell ref="A45:B45"/>
    <mergeCell ref="A46:B46"/>
    <mergeCell ref="C37:D37"/>
    <mergeCell ref="E36:F36"/>
    <mergeCell ref="E37:F37"/>
    <mergeCell ref="A47:B47"/>
    <mergeCell ref="A39:B39"/>
    <mergeCell ref="A40:B40"/>
    <mergeCell ref="A41:B41"/>
    <mergeCell ref="A42:B42"/>
    <mergeCell ref="A38:B38"/>
    <mergeCell ref="C38:D38"/>
    <mergeCell ref="A1:I1"/>
    <mergeCell ref="E35:H35"/>
    <mergeCell ref="C35:D35"/>
    <mergeCell ref="C36:D36"/>
    <mergeCell ref="A3:I3"/>
    <mergeCell ref="B6:C6"/>
    <mergeCell ref="B5:E5"/>
    <mergeCell ref="F5:I5"/>
    <mergeCell ref="F6:G6"/>
    <mergeCell ref="A36:B36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E42:F42"/>
    <mergeCell ref="E43:F43"/>
    <mergeCell ref="E44:F44"/>
    <mergeCell ref="E45:F45"/>
    <mergeCell ref="E38:F38"/>
    <mergeCell ref="E39:F39"/>
    <mergeCell ref="E40:F40"/>
    <mergeCell ref="E41:F41"/>
    <mergeCell ref="E46:F46"/>
    <mergeCell ref="E47:F47"/>
    <mergeCell ref="E48:F48"/>
    <mergeCell ref="E49:F49"/>
    <mergeCell ref="A56:B56"/>
    <mergeCell ref="A52:B52"/>
    <mergeCell ref="E50:F50"/>
    <mergeCell ref="E51:F51"/>
    <mergeCell ref="C51:D51"/>
    <mergeCell ref="A51:B5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S112"/>
  <sheetViews>
    <sheetView zoomScale="75" zoomScaleNormal="75" zoomScaleSheetLayoutView="50" workbookViewId="0" topLeftCell="A1">
      <selection activeCell="A1" sqref="A1:I1"/>
    </sheetView>
  </sheetViews>
  <sheetFormatPr defaultColWidth="11.421875" defaultRowHeight="12.75"/>
  <cols>
    <col min="1" max="1" width="25.57421875" style="6" customWidth="1"/>
    <col min="2" max="7" width="12.7109375" style="6" customWidth="1"/>
    <col min="8" max="8" width="19.7109375" style="6" customWidth="1"/>
    <col min="9" max="9" width="15.8515625" style="6" customWidth="1"/>
    <col min="10" max="16384" width="11.421875" style="6" customWidth="1"/>
  </cols>
  <sheetData>
    <row r="1" spans="1:9" ht="18">
      <c r="A1" s="440" t="s">
        <v>0</v>
      </c>
      <c r="B1" s="440"/>
      <c r="C1" s="440"/>
      <c r="D1" s="440"/>
      <c r="E1" s="440"/>
      <c r="F1" s="440"/>
      <c r="G1" s="440"/>
      <c r="H1" s="440"/>
      <c r="I1" s="440"/>
    </row>
    <row r="3" spans="1:9" ht="15">
      <c r="A3" s="429" t="s">
        <v>446</v>
      </c>
      <c r="B3" s="429"/>
      <c r="C3" s="429"/>
      <c r="D3" s="429"/>
      <c r="E3" s="429"/>
      <c r="F3" s="429"/>
      <c r="G3" s="429"/>
      <c r="H3" s="429"/>
      <c r="I3" s="429"/>
    </row>
    <row r="4" spans="1:9" ht="12.75">
      <c r="A4" s="80"/>
      <c r="B4" s="46"/>
      <c r="C4" s="46"/>
      <c r="D4" s="46"/>
      <c r="E4" s="46"/>
      <c r="F4" s="46"/>
      <c r="G4" s="46"/>
      <c r="H4" s="46"/>
      <c r="I4" s="46"/>
    </row>
    <row r="5" spans="1:9" ht="12.75">
      <c r="A5" s="88" t="s">
        <v>198</v>
      </c>
      <c r="B5" s="437" t="s">
        <v>269</v>
      </c>
      <c r="C5" s="438"/>
      <c r="D5" s="438"/>
      <c r="E5" s="438"/>
      <c r="F5" s="439"/>
      <c r="G5" s="435" t="s">
        <v>169</v>
      </c>
      <c r="H5" s="436"/>
      <c r="I5" s="12" t="s">
        <v>8</v>
      </c>
    </row>
    <row r="6" spans="1:9" ht="12.75">
      <c r="A6" s="28" t="s">
        <v>204</v>
      </c>
      <c r="B6" s="433" t="s">
        <v>9</v>
      </c>
      <c r="C6" s="450"/>
      <c r="D6" s="434"/>
      <c r="E6" s="433" t="s">
        <v>10</v>
      </c>
      <c r="F6" s="434"/>
      <c r="G6" s="437" t="s">
        <v>173</v>
      </c>
      <c r="H6" s="439"/>
      <c r="I6" s="12" t="s">
        <v>12</v>
      </c>
    </row>
    <row r="7" spans="1:9" ht="13.5" thickBot="1">
      <c r="A7" s="389" t="s">
        <v>207</v>
      </c>
      <c r="B7" s="377" t="s">
        <v>157</v>
      </c>
      <c r="C7" s="377" t="s">
        <v>158</v>
      </c>
      <c r="D7" s="377" t="s">
        <v>9</v>
      </c>
      <c r="E7" s="377" t="s">
        <v>157</v>
      </c>
      <c r="F7" s="377" t="s">
        <v>158</v>
      </c>
      <c r="G7" s="377" t="s">
        <v>157</v>
      </c>
      <c r="H7" s="377" t="s">
        <v>158</v>
      </c>
      <c r="I7" s="377" t="s">
        <v>33</v>
      </c>
    </row>
    <row r="8" spans="1:9" ht="12.75">
      <c r="A8" s="13" t="s">
        <v>459</v>
      </c>
      <c r="B8" s="325">
        <v>9</v>
      </c>
      <c r="C8" s="325">
        <v>1</v>
      </c>
      <c r="D8" s="325">
        <v>10</v>
      </c>
      <c r="E8" s="327" t="s">
        <v>113</v>
      </c>
      <c r="F8" s="326" t="s">
        <v>113</v>
      </c>
      <c r="G8" s="325" t="s">
        <v>113</v>
      </c>
      <c r="H8" s="326" t="s">
        <v>113</v>
      </c>
      <c r="I8" s="326" t="s">
        <v>113</v>
      </c>
    </row>
    <row r="9" spans="1:9" ht="12.75">
      <c r="A9" s="13" t="s">
        <v>460</v>
      </c>
      <c r="B9" s="325">
        <v>215</v>
      </c>
      <c r="C9" s="325">
        <v>60</v>
      </c>
      <c r="D9" s="325">
        <v>275</v>
      </c>
      <c r="E9" s="327">
        <v>211</v>
      </c>
      <c r="F9" s="326">
        <v>57</v>
      </c>
      <c r="G9" s="325">
        <v>2300</v>
      </c>
      <c r="H9" s="326">
        <v>4200</v>
      </c>
      <c r="I9" s="326">
        <v>725</v>
      </c>
    </row>
    <row r="10" spans="1:9" ht="12.75">
      <c r="A10" s="126" t="s">
        <v>456</v>
      </c>
      <c r="B10" s="329">
        <v>224</v>
      </c>
      <c r="C10" s="329">
        <v>61</v>
      </c>
      <c r="D10" s="329">
        <v>285</v>
      </c>
      <c r="E10" s="330">
        <v>211</v>
      </c>
      <c r="F10" s="329">
        <v>57</v>
      </c>
      <c r="G10" s="329">
        <v>2300</v>
      </c>
      <c r="H10" s="331">
        <v>4200</v>
      </c>
      <c r="I10" s="331">
        <v>725</v>
      </c>
    </row>
    <row r="11" spans="1:9" ht="12.75">
      <c r="A11" s="13"/>
      <c r="B11" s="325"/>
      <c r="C11" s="325"/>
      <c r="D11" s="325"/>
      <c r="E11" s="327"/>
      <c r="F11" s="325"/>
      <c r="G11" s="325"/>
      <c r="H11" s="325"/>
      <c r="I11" s="325"/>
    </row>
    <row r="12" spans="1:9" ht="12.75">
      <c r="A12" s="13" t="s">
        <v>461</v>
      </c>
      <c r="B12" s="325">
        <v>5</v>
      </c>
      <c r="C12" s="325">
        <v>3</v>
      </c>
      <c r="D12" s="325">
        <v>8</v>
      </c>
      <c r="E12" s="327">
        <v>5</v>
      </c>
      <c r="F12" s="326">
        <v>3</v>
      </c>
      <c r="G12" s="325">
        <v>8702</v>
      </c>
      <c r="H12" s="326">
        <v>14331</v>
      </c>
      <c r="I12" s="326">
        <v>87</v>
      </c>
    </row>
    <row r="13" spans="1:9" ht="12.75">
      <c r="A13" s="13" t="s">
        <v>462</v>
      </c>
      <c r="B13" s="325">
        <v>6</v>
      </c>
      <c r="C13" s="325">
        <v>2</v>
      </c>
      <c r="D13" s="326">
        <v>8</v>
      </c>
      <c r="E13" s="327">
        <v>4</v>
      </c>
      <c r="F13" s="326">
        <v>2</v>
      </c>
      <c r="G13" s="325">
        <v>5000</v>
      </c>
      <c r="H13" s="326">
        <v>7500</v>
      </c>
      <c r="I13" s="326">
        <v>35</v>
      </c>
    </row>
    <row r="14" spans="1:9" ht="12.75">
      <c r="A14" s="13" t="s">
        <v>463</v>
      </c>
      <c r="B14" s="325" t="s">
        <v>113</v>
      </c>
      <c r="C14" s="325">
        <v>9</v>
      </c>
      <c r="D14" s="325">
        <v>9</v>
      </c>
      <c r="E14" s="327" t="s">
        <v>113</v>
      </c>
      <c r="F14" s="326">
        <v>8</v>
      </c>
      <c r="G14" s="325" t="s">
        <v>113</v>
      </c>
      <c r="H14" s="326">
        <v>14000</v>
      </c>
      <c r="I14" s="326">
        <v>112</v>
      </c>
    </row>
    <row r="15" spans="1:9" ht="12.75">
      <c r="A15" s="13" t="s">
        <v>464</v>
      </c>
      <c r="B15" s="325">
        <v>20</v>
      </c>
      <c r="C15" s="325">
        <v>3</v>
      </c>
      <c r="D15" s="325">
        <v>23</v>
      </c>
      <c r="E15" s="327">
        <v>15</v>
      </c>
      <c r="F15" s="326">
        <v>3</v>
      </c>
      <c r="G15" s="325">
        <v>5550</v>
      </c>
      <c r="H15" s="326">
        <v>11200</v>
      </c>
      <c r="I15" s="325">
        <v>116</v>
      </c>
    </row>
    <row r="16" spans="1:9" ht="12.75">
      <c r="A16" s="126" t="s">
        <v>231</v>
      </c>
      <c r="B16" s="329">
        <v>31</v>
      </c>
      <c r="C16" s="329">
        <v>17</v>
      </c>
      <c r="D16" s="329">
        <v>48</v>
      </c>
      <c r="E16" s="330">
        <v>24</v>
      </c>
      <c r="F16" s="329">
        <v>16</v>
      </c>
      <c r="G16" s="329">
        <v>6115</v>
      </c>
      <c r="H16" s="331">
        <f>((F12*H12)+(F13*H13)+(F14*H14)+(F15*H15))/F16</f>
        <v>12724.5625</v>
      </c>
      <c r="I16" s="329">
        <v>350</v>
      </c>
    </row>
    <row r="17" spans="1:9" ht="12.75">
      <c r="A17" s="126"/>
      <c r="B17" s="329"/>
      <c r="C17" s="329"/>
      <c r="D17" s="329"/>
      <c r="E17" s="330"/>
      <c r="F17" s="329"/>
      <c r="G17" s="329"/>
      <c r="H17" s="329"/>
      <c r="I17" s="329"/>
    </row>
    <row r="18" spans="1:9" ht="12.75">
      <c r="A18" s="126" t="s">
        <v>232</v>
      </c>
      <c r="B18" s="329">
        <v>66</v>
      </c>
      <c r="C18" s="329" t="s">
        <v>113</v>
      </c>
      <c r="D18" s="331">
        <v>66</v>
      </c>
      <c r="E18" s="330">
        <v>66</v>
      </c>
      <c r="F18" s="331" t="s">
        <v>113</v>
      </c>
      <c r="G18" s="331">
        <f>1000*I18/E18</f>
        <v>4000</v>
      </c>
      <c r="H18" s="331" t="s">
        <v>113</v>
      </c>
      <c r="I18" s="331">
        <v>264</v>
      </c>
    </row>
    <row r="19" spans="1:9" ht="12.75">
      <c r="A19" s="13"/>
      <c r="B19" s="325"/>
      <c r="C19" s="325"/>
      <c r="D19" s="325"/>
      <c r="E19" s="327"/>
      <c r="F19" s="325"/>
      <c r="G19" s="325"/>
      <c r="H19" s="325"/>
      <c r="I19" s="325"/>
    </row>
    <row r="20" spans="1:9" ht="12.75">
      <c r="A20" s="13" t="s">
        <v>465</v>
      </c>
      <c r="B20" s="325">
        <v>9</v>
      </c>
      <c r="C20" s="325" t="s">
        <v>113</v>
      </c>
      <c r="D20" s="326">
        <v>9</v>
      </c>
      <c r="E20" s="327">
        <v>9</v>
      </c>
      <c r="F20" s="326" t="s">
        <v>113</v>
      </c>
      <c r="G20" s="325">
        <v>1200</v>
      </c>
      <c r="H20" s="326" t="s">
        <v>113</v>
      </c>
      <c r="I20" s="326">
        <v>11</v>
      </c>
    </row>
    <row r="21" spans="1:9" ht="12.75">
      <c r="A21" s="13" t="s">
        <v>466</v>
      </c>
      <c r="B21" s="325">
        <v>3</v>
      </c>
      <c r="C21" s="325" t="s">
        <v>113</v>
      </c>
      <c r="D21" s="326">
        <v>3</v>
      </c>
      <c r="E21" s="327">
        <v>3</v>
      </c>
      <c r="F21" s="326" t="s">
        <v>113</v>
      </c>
      <c r="G21" s="325">
        <v>3000</v>
      </c>
      <c r="H21" s="326" t="s">
        <v>113</v>
      </c>
      <c r="I21" s="326">
        <v>9</v>
      </c>
    </row>
    <row r="22" spans="1:9" ht="12.75">
      <c r="A22" s="13" t="s">
        <v>467</v>
      </c>
      <c r="B22" s="325">
        <v>89</v>
      </c>
      <c r="C22" s="325" t="s">
        <v>113</v>
      </c>
      <c r="D22" s="325">
        <v>89</v>
      </c>
      <c r="E22" s="327">
        <v>87</v>
      </c>
      <c r="F22" s="326" t="s">
        <v>113</v>
      </c>
      <c r="G22" s="326">
        <v>1011.5057471264367</v>
      </c>
      <c r="H22" s="326" t="s">
        <v>113</v>
      </c>
      <c r="I22" s="326">
        <v>88</v>
      </c>
    </row>
    <row r="23" spans="1:9" ht="12.75">
      <c r="A23" s="13" t="s">
        <v>468</v>
      </c>
      <c r="B23" s="325">
        <v>27</v>
      </c>
      <c r="C23" s="325" t="s">
        <v>113</v>
      </c>
      <c r="D23" s="325">
        <v>27</v>
      </c>
      <c r="E23" s="327">
        <v>27</v>
      </c>
      <c r="F23" s="326" t="s">
        <v>113</v>
      </c>
      <c r="G23" s="325">
        <v>2500</v>
      </c>
      <c r="H23" s="326" t="s">
        <v>113</v>
      </c>
      <c r="I23" s="326">
        <v>68</v>
      </c>
    </row>
    <row r="24" spans="1:9" ht="12.75">
      <c r="A24" s="126" t="s">
        <v>457</v>
      </c>
      <c r="B24" s="329">
        <v>128</v>
      </c>
      <c r="C24" s="329" t="s">
        <v>113</v>
      </c>
      <c r="D24" s="329">
        <v>128</v>
      </c>
      <c r="E24" s="330">
        <v>126</v>
      </c>
      <c r="F24" s="329" t="s">
        <v>113</v>
      </c>
      <c r="G24" s="329">
        <v>1391.2777777777778</v>
      </c>
      <c r="H24" s="331" t="s">
        <v>113</v>
      </c>
      <c r="I24" s="331">
        <v>176</v>
      </c>
    </row>
    <row r="25" spans="1:17" ht="12.75">
      <c r="A25" s="126"/>
      <c r="B25" s="329"/>
      <c r="C25" s="329"/>
      <c r="D25" s="329"/>
      <c r="E25" s="330"/>
      <c r="F25" s="329"/>
      <c r="G25" s="329"/>
      <c r="H25" s="329"/>
      <c r="I25" s="329"/>
      <c r="J25" s="373"/>
      <c r="K25" s="373"/>
      <c r="P25" s="390"/>
      <c r="Q25" s="390"/>
    </row>
    <row r="26" spans="1:17" ht="12.75">
      <c r="A26" s="126" t="s">
        <v>242</v>
      </c>
      <c r="B26" s="329">
        <v>15</v>
      </c>
      <c r="C26" s="329" t="s">
        <v>113</v>
      </c>
      <c r="D26" s="329">
        <v>15</v>
      </c>
      <c r="E26" s="330">
        <v>15</v>
      </c>
      <c r="F26" s="331" t="s">
        <v>113</v>
      </c>
      <c r="G26" s="331">
        <v>4000</v>
      </c>
      <c r="H26" s="331" t="s">
        <v>113</v>
      </c>
      <c r="I26" s="331">
        <v>60</v>
      </c>
      <c r="J26" s="373"/>
      <c r="K26" s="373"/>
      <c r="P26" s="390"/>
      <c r="Q26" s="390"/>
    </row>
    <row r="27" spans="1:17" ht="12.75">
      <c r="A27" s="13"/>
      <c r="B27" s="325"/>
      <c r="C27" s="325"/>
      <c r="D27" s="325"/>
      <c r="E27" s="327"/>
      <c r="F27" s="325"/>
      <c r="G27" s="325"/>
      <c r="H27" s="325"/>
      <c r="I27" s="325"/>
      <c r="J27" s="373"/>
      <c r="K27" s="373"/>
      <c r="P27" s="390"/>
      <c r="Q27" s="390"/>
    </row>
    <row r="28" spans="1:17" ht="12.75">
      <c r="A28" s="13" t="s">
        <v>469</v>
      </c>
      <c r="B28" s="325" t="s">
        <v>113</v>
      </c>
      <c r="C28" s="325">
        <v>20</v>
      </c>
      <c r="D28" s="325">
        <v>20</v>
      </c>
      <c r="E28" s="327" t="s">
        <v>113</v>
      </c>
      <c r="F28" s="326">
        <v>20</v>
      </c>
      <c r="G28" s="326" t="s">
        <v>113</v>
      </c>
      <c r="H28" s="326">
        <v>8000</v>
      </c>
      <c r="I28" s="325">
        <v>160</v>
      </c>
      <c r="J28" s="373"/>
      <c r="K28" s="373"/>
      <c r="P28" s="390"/>
      <c r="Q28" s="390"/>
    </row>
    <row r="29" spans="1:17" ht="12.75">
      <c r="A29" s="13" t="s">
        <v>470</v>
      </c>
      <c r="B29" s="325">
        <v>186</v>
      </c>
      <c r="C29" s="325" t="s">
        <v>113</v>
      </c>
      <c r="D29" s="325">
        <v>186</v>
      </c>
      <c r="E29" s="327">
        <v>186</v>
      </c>
      <c r="F29" s="326" t="s">
        <v>113</v>
      </c>
      <c r="G29" s="325">
        <v>4500</v>
      </c>
      <c r="H29" s="325" t="s">
        <v>113</v>
      </c>
      <c r="I29" s="326">
        <v>837</v>
      </c>
      <c r="J29" s="373"/>
      <c r="K29" s="373"/>
      <c r="P29" s="390"/>
      <c r="Q29" s="390"/>
    </row>
    <row r="30" spans="1:17" ht="12.75">
      <c r="A30" s="13" t="s">
        <v>471</v>
      </c>
      <c r="B30" s="325">
        <v>25</v>
      </c>
      <c r="C30" s="325" t="s">
        <v>113</v>
      </c>
      <c r="D30" s="326">
        <v>25</v>
      </c>
      <c r="E30" s="327">
        <v>25</v>
      </c>
      <c r="F30" s="326" t="s">
        <v>113</v>
      </c>
      <c r="G30" s="325">
        <v>2000</v>
      </c>
      <c r="H30" s="326" t="s">
        <v>113</v>
      </c>
      <c r="I30" s="326">
        <v>50</v>
      </c>
      <c r="J30" s="373"/>
      <c r="K30" s="373"/>
      <c r="P30" s="390"/>
      <c r="Q30" s="390"/>
    </row>
    <row r="31" spans="1:17" ht="12.75">
      <c r="A31" s="126" t="s">
        <v>248</v>
      </c>
      <c r="B31" s="329">
        <v>211</v>
      </c>
      <c r="C31" s="329">
        <v>20</v>
      </c>
      <c r="D31" s="329">
        <v>231</v>
      </c>
      <c r="E31" s="330">
        <v>211</v>
      </c>
      <c r="F31" s="329">
        <v>20</v>
      </c>
      <c r="G31" s="329">
        <f>((G29*E29)+(G30*E30))/E31</f>
        <v>4203.791469194312</v>
      </c>
      <c r="H31" s="329">
        <v>8000</v>
      </c>
      <c r="I31" s="329">
        <v>1047</v>
      </c>
      <c r="J31" s="373"/>
      <c r="K31" s="373"/>
      <c r="P31" s="390"/>
      <c r="Q31" s="390"/>
    </row>
    <row r="32" spans="1:17" ht="12.75">
      <c r="A32" s="13"/>
      <c r="B32" s="325"/>
      <c r="C32" s="325"/>
      <c r="D32" s="325"/>
      <c r="E32" s="327"/>
      <c r="F32" s="325"/>
      <c r="G32" s="325"/>
      <c r="H32" s="325"/>
      <c r="I32" s="325"/>
      <c r="J32" s="373"/>
      <c r="K32" s="373"/>
      <c r="P32" s="390"/>
      <c r="Q32" s="390"/>
    </row>
    <row r="33" spans="1:17" ht="12.75">
      <c r="A33" s="13" t="s">
        <v>472</v>
      </c>
      <c r="B33" s="325">
        <v>87</v>
      </c>
      <c r="C33" s="325">
        <v>9906</v>
      </c>
      <c r="D33" s="325">
        <v>9993</v>
      </c>
      <c r="E33" s="327">
        <v>87</v>
      </c>
      <c r="F33" s="326">
        <v>9886</v>
      </c>
      <c r="G33" s="325">
        <v>5000</v>
      </c>
      <c r="H33" s="326">
        <v>18000</v>
      </c>
      <c r="I33" s="325">
        <v>178383</v>
      </c>
      <c r="J33" s="373"/>
      <c r="K33" s="373"/>
      <c r="P33" s="390"/>
      <c r="Q33" s="390"/>
    </row>
    <row r="34" spans="1:17" ht="12.75">
      <c r="A34" s="13" t="s">
        <v>473</v>
      </c>
      <c r="B34" s="325">
        <v>117</v>
      </c>
      <c r="C34" s="325">
        <v>1</v>
      </c>
      <c r="D34" s="326">
        <v>118</v>
      </c>
      <c r="E34" s="327">
        <v>114</v>
      </c>
      <c r="F34" s="326">
        <v>1</v>
      </c>
      <c r="G34" s="325">
        <v>1698.2456140350878</v>
      </c>
      <c r="H34" s="326">
        <v>1000</v>
      </c>
      <c r="I34" s="326">
        <v>195</v>
      </c>
      <c r="J34" s="373"/>
      <c r="K34" s="373"/>
      <c r="P34" s="390"/>
      <c r="Q34" s="390"/>
    </row>
    <row r="35" spans="1:17" ht="12.75">
      <c r="A35" s="13" t="s">
        <v>474</v>
      </c>
      <c r="B35" s="325">
        <v>1174</v>
      </c>
      <c r="C35" s="325">
        <v>342</v>
      </c>
      <c r="D35" s="325">
        <v>1516</v>
      </c>
      <c r="E35" s="327">
        <v>1092</v>
      </c>
      <c r="F35" s="326">
        <v>291</v>
      </c>
      <c r="G35" s="325">
        <v>4900</v>
      </c>
      <c r="H35" s="326">
        <v>16000</v>
      </c>
      <c r="I35" s="325">
        <v>10007</v>
      </c>
      <c r="J35" s="373"/>
      <c r="K35" s="373"/>
      <c r="P35" s="390"/>
      <c r="Q35" s="390"/>
    </row>
    <row r="36" spans="1:17" ht="12.75">
      <c r="A36" s="126" t="s">
        <v>252</v>
      </c>
      <c r="B36" s="329">
        <v>1378</v>
      </c>
      <c r="C36" s="329">
        <v>10249</v>
      </c>
      <c r="D36" s="329">
        <v>11627</v>
      </c>
      <c r="E36" s="330">
        <v>1293</v>
      </c>
      <c r="F36" s="329">
        <v>10178</v>
      </c>
      <c r="G36" s="329">
        <f>((G33*E33)+(G34*E34)+(G35*E35))/E36</f>
        <v>4624.439288476411</v>
      </c>
      <c r="H36" s="329">
        <f>((H33*F33)+(H34*F34)+(H35*F35))/F36</f>
        <v>17941.147573197093</v>
      </c>
      <c r="I36" s="329">
        <v>188585</v>
      </c>
      <c r="J36" s="373"/>
      <c r="K36" s="373"/>
      <c r="P36" s="390"/>
      <c r="Q36" s="390"/>
    </row>
    <row r="37" spans="1:17" ht="12.75">
      <c r="A37" s="126"/>
      <c r="B37" s="329"/>
      <c r="C37" s="329"/>
      <c r="D37" s="329"/>
      <c r="E37" s="330"/>
      <c r="F37" s="329"/>
      <c r="G37" s="329"/>
      <c r="H37" s="329"/>
      <c r="I37" s="329"/>
      <c r="J37" s="373"/>
      <c r="K37" s="373"/>
      <c r="P37" s="390"/>
      <c r="Q37" s="390"/>
    </row>
    <row r="38" spans="1:17" ht="12.75">
      <c r="A38" s="126" t="s">
        <v>253</v>
      </c>
      <c r="B38" s="329" t="s">
        <v>113</v>
      </c>
      <c r="C38" s="329">
        <v>6211</v>
      </c>
      <c r="D38" s="329">
        <v>6211</v>
      </c>
      <c r="E38" s="330" t="s">
        <v>113</v>
      </c>
      <c r="F38" s="331">
        <v>5654</v>
      </c>
      <c r="G38" s="331" t="s">
        <v>113</v>
      </c>
      <c r="H38" s="331">
        <v>16500</v>
      </c>
      <c r="I38" s="331">
        <v>93291</v>
      </c>
      <c r="J38" s="373"/>
      <c r="K38" s="373"/>
      <c r="P38" s="390"/>
      <c r="Q38" s="390"/>
    </row>
    <row r="39" spans="1:17" ht="12.75">
      <c r="A39" s="13"/>
      <c r="B39" s="325"/>
      <c r="C39" s="325"/>
      <c r="D39" s="325"/>
      <c r="E39" s="327"/>
      <c r="F39" s="325"/>
      <c r="G39" s="325"/>
      <c r="H39" s="325"/>
      <c r="I39" s="325"/>
      <c r="J39" s="373"/>
      <c r="K39" s="373"/>
      <c r="P39" s="390"/>
      <c r="Q39" s="390"/>
    </row>
    <row r="40" spans="1:17" ht="12.75">
      <c r="A40" s="13" t="s">
        <v>475</v>
      </c>
      <c r="B40" s="325">
        <v>615</v>
      </c>
      <c r="C40" s="325" t="s">
        <v>113</v>
      </c>
      <c r="D40" s="325">
        <v>615</v>
      </c>
      <c r="E40" s="327">
        <v>615</v>
      </c>
      <c r="F40" s="326" t="s">
        <v>113</v>
      </c>
      <c r="G40" s="326">
        <v>5733.333333333333</v>
      </c>
      <c r="H40" s="326" t="s">
        <v>113</v>
      </c>
      <c r="I40" s="326">
        <v>3526</v>
      </c>
      <c r="J40" s="373"/>
      <c r="K40" s="373"/>
      <c r="P40" s="390"/>
      <c r="Q40" s="390"/>
    </row>
    <row r="41" spans="1:17" ht="12.75">
      <c r="A41" s="13" t="s">
        <v>476</v>
      </c>
      <c r="B41" s="325">
        <v>105</v>
      </c>
      <c r="C41" s="325">
        <v>12</v>
      </c>
      <c r="D41" s="326">
        <v>117</v>
      </c>
      <c r="E41" s="327">
        <v>100</v>
      </c>
      <c r="F41" s="326">
        <v>10</v>
      </c>
      <c r="G41" s="326">
        <v>4819</v>
      </c>
      <c r="H41" s="326">
        <v>7000</v>
      </c>
      <c r="I41" s="326">
        <v>552</v>
      </c>
      <c r="J41" s="373"/>
      <c r="K41" s="373"/>
      <c r="P41" s="390"/>
      <c r="Q41" s="390"/>
    </row>
    <row r="42" spans="1:17" ht="12.75">
      <c r="A42" s="126" t="s">
        <v>256</v>
      </c>
      <c r="B42" s="329">
        <v>720</v>
      </c>
      <c r="C42" s="329">
        <v>12</v>
      </c>
      <c r="D42" s="329">
        <v>732</v>
      </c>
      <c r="E42" s="330">
        <v>715</v>
      </c>
      <c r="F42" s="329">
        <v>10</v>
      </c>
      <c r="G42" s="331">
        <f>((G40*E40)+(G41*E41))/E42</f>
        <v>5605.454545454545</v>
      </c>
      <c r="H42" s="331">
        <v>7000</v>
      </c>
      <c r="I42" s="331">
        <v>4078</v>
      </c>
      <c r="J42" s="373"/>
      <c r="K42" s="373"/>
      <c r="P42" s="390"/>
      <c r="Q42" s="390"/>
    </row>
    <row r="43" spans="1:17" ht="12.75">
      <c r="A43" s="13"/>
      <c r="B43" s="325"/>
      <c r="C43" s="325"/>
      <c r="D43" s="325"/>
      <c r="E43" s="327"/>
      <c r="F43" s="325"/>
      <c r="G43" s="325"/>
      <c r="H43" s="325"/>
      <c r="I43" s="325"/>
      <c r="J43" s="373"/>
      <c r="K43" s="373"/>
      <c r="P43" s="390"/>
      <c r="Q43" s="390"/>
    </row>
    <row r="44" spans="1:17" ht="12.75">
      <c r="A44" s="13" t="s">
        <v>477</v>
      </c>
      <c r="B44" s="325" t="s">
        <v>113</v>
      </c>
      <c r="C44" s="325">
        <v>498</v>
      </c>
      <c r="D44" s="325">
        <v>498</v>
      </c>
      <c r="E44" s="327" t="s">
        <v>113</v>
      </c>
      <c r="F44" s="326">
        <v>498</v>
      </c>
      <c r="G44" s="326" t="s">
        <v>113</v>
      </c>
      <c r="H44" s="326">
        <v>16058</v>
      </c>
      <c r="I44" s="326">
        <v>7997</v>
      </c>
      <c r="J44" s="373"/>
      <c r="K44" s="373"/>
      <c r="P44" s="390"/>
      <c r="Q44" s="390"/>
    </row>
    <row r="45" spans="1:17" ht="12.75">
      <c r="A45" s="13" t="s">
        <v>478</v>
      </c>
      <c r="B45" s="325">
        <v>122</v>
      </c>
      <c r="C45" s="325" t="s">
        <v>113</v>
      </c>
      <c r="D45" s="326">
        <v>122</v>
      </c>
      <c r="E45" s="327">
        <v>122</v>
      </c>
      <c r="F45" s="326" t="s">
        <v>113</v>
      </c>
      <c r="G45" s="325">
        <v>10000</v>
      </c>
      <c r="H45" s="326" t="s">
        <v>113</v>
      </c>
      <c r="I45" s="326">
        <v>1220</v>
      </c>
      <c r="J45" s="373"/>
      <c r="K45" s="373"/>
      <c r="P45" s="390"/>
      <c r="Q45" s="390"/>
    </row>
    <row r="46" spans="1:17" ht="12.75">
      <c r="A46" s="13" t="s">
        <v>479</v>
      </c>
      <c r="B46" s="325">
        <v>2</v>
      </c>
      <c r="C46" s="325" t="s">
        <v>113</v>
      </c>
      <c r="D46" s="326">
        <v>2</v>
      </c>
      <c r="E46" s="327">
        <v>2</v>
      </c>
      <c r="F46" s="326" t="s">
        <v>113</v>
      </c>
      <c r="G46" s="325">
        <v>6500</v>
      </c>
      <c r="H46" s="326" t="s">
        <v>113</v>
      </c>
      <c r="I46" s="326">
        <v>13</v>
      </c>
      <c r="J46" s="373"/>
      <c r="K46" s="373"/>
      <c r="P46" s="390"/>
      <c r="Q46" s="390"/>
    </row>
    <row r="47" spans="1:17" ht="12.75">
      <c r="A47" s="13" t="s">
        <v>480</v>
      </c>
      <c r="B47" s="325" t="s">
        <v>113</v>
      </c>
      <c r="C47" s="325">
        <v>125</v>
      </c>
      <c r="D47" s="325">
        <v>125</v>
      </c>
      <c r="E47" s="327" t="s">
        <v>113</v>
      </c>
      <c r="F47" s="326">
        <v>125</v>
      </c>
      <c r="G47" s="326" t="s">
        <v>113</v>
      </c>
      <c r="H47" s="326">
        <v>24480</v>
      </c>
      <c r="I47" s="326">
        <v>3060</v>
      </c>
      <c r="J47" s="373"/>
      <c r="K47" s="373"/>
      <c r="P47" s="390"/>
      <c r="Q47" s="390"/>
    </row>
    <row r="48" spans="1:17" ht="12.75">
      <c r="A48" s="13" t="s">
        <v>481</v>
      </c>
      <c r="B48" s="325">
        <v>399</v>
      </c>
      <c r="C48" s="325">
        <v>296</v>
      </c>
      <c r="D48" s="326">
        <v>695</v>
      </c>
      <c r="E48" s="327">
        <v>399</v>
      </c>
      <c r="F48" s="326">
        <v>126</v>
      </c>
      <c r="G48" s="325">
        <v>7300</v>
      </c>
      <c r="H48" s="326">
        <v>8200</v>
      </c>
      <c r="I48" s="326">
        <v>3946</v>
      </c>
      <c r="J48" s="373"/>
      <c r="K48" s="373"/>
      <c r="P48" s="390"/>
      <c r="Q48" s="390"/>
    </row>
    <row r="49" spans="1:17" ht="12.75">
      <c r="A49" s="13" t="s">
        <v>482</v>
      </c>
      <c r="B49" s="325">
        <v>25</v>
      </c>
      <c r="C49" s="325">
        <v>2</v>
      </c>
      <c r="D49" s="325">
        <v>27</v>
      </c>
      <c r="E49" s="327">
        <v>25</v>
      </c>
      <c r="F49" s="326">
        <v>2</v>
      </c>
      <c r="G49" s="325">
        <v>4900</v>
      </c>
      <c r="H49" s="326">
        <v>7500</v>
      </c>
      <c r="I49" s="326">
        <v>137</v>
      </c>
      <c r="J49" s="373"/>
      <c r="K49" s="373"/>
      <c r="P49" s="390"/>
      <c r="Q49" s="390"/>
    </row>
    <row r="50" spans="1:17" ht="12.75">
      <c r="A50" s="13" t="s">
        <v>483</v>
      </c>
      <c r="B50" s="325">
        <v>1067</v>
      </c>
      <c r="C50" s="325">
        <v>40</v>
      </c>
      <c r="D50" s="325">
        <v>1107</v>
      </c>
      <c r="E50" s="327">
        <v>1067</v>
      </c>
      <c r="F50" s="326">
        <v>40</v>
      </c>
      <c r="G50" s="325">
        <v>4500</v>
      </c>
      <c r="H50" s="325">
        <v>9000</v>
      </c>
      <c r="I50" s="326">
        <v>5162</v>
      </c>
      <c r="J50" s="373"/>
      <c r="K50" s="373"/>
      <c r="P50" s="390"/>
      <c r="Q50" s="390"/>
    </row>
    <row r="51" spans="1:17" ht="12.75">
      <c r="A51" s="13" t="s">
        <v>484</v>
      </c>
      <c r="B51" s="325">
        <v>452</v>
      </c>
      <c r="C51" s="325">
        <v>1270</v>
      </c>
      <c r="D51" s="325">
        <v>1722</v>
      </c>
      <c r="E51" s="327">
        <v>441</v>
      </c>
      <c r="F51" s="326">
        <v>1270</v>
      </c>
      <c r="G51" s="325">
        <v>5200</v>
      </c>
      <c r="H51" s="326">
        <v>11700</v>
      </c>
      <c r="I51" s="326">
        <v>17152</v>
      </c>
      <c r="J51" s="373"/>
      <c r="K51" s="373"/>
      <c r="P51" s="390"/>
      <c r="Q51" s="390"/>
    </row>
    <row r="52" spans="1:17" ht="12.75">
      <c r="A52" s="126" t="s">
        <v>458</v>
      </c>
      <c r="B52" s="329">
        <v>2067</v>
      </c>
      <c r="C52" s="329">
        <v>2231</v>
      </c>
      <c r="D52" s="329">
        <v>4298</v>
      </c>
      <c r="E52" s="330">
        <v>2056</v>
      </c>
      <c r="F52" s="329">
        <v>2061</v>
      </c>
      <c r="G52" s="329">
        <f>((G45*E45)+(G46*E46)+(G48*E48)+(G49*E49)+(G50*E50)+(G51*E51))/E52</f>
        <v>5526.70233463035</v>
      </c>
      <c r="H52" s="329">
        <f>((H44*F44)+(H47*F47)+(H48*F48)+(H49*F49)+(H50*F50)+(H51*F51))/F52</f>
        <v>13257.6826783115</v>
      </c>
      <c r="I52" s="331">
        <v>38687</v>
      </c>
      <c r="J52" s="373"/>
      <c r="K52" s="373"/>
      <c r="P52" s="390"/>
      <c r="Q52" s="390"/>
    </row>
    <row r="53" spans="1:17" ht="12.75">
      <c r="A53" s="13"/>
      <c r="B53" s="325"/>
      <c r="C53" s="325"/>
      <c r="D53" s="325"/>
      <c r="E53" s="327"/>
      <c r="F53" s="325"/>
      <c r="G53" s="325"/>
      <c r="H53" s="325"/>
      <c r="I53" s="325"/>
      <c r="J53" s="373"/>
      <c r="K53" s="373"/>
      <c r="P53" s="390"/>
      <c r="Q53" s="390"/>
    </row>
    <row r="54" spans="1:17" ht="12.75">
      <c r="A54" s="13" t="s">
        <v>485</v>
      </c>
      <c r="B54" s="325">
        <v>66</v>
      </c>
      <c r="C54" s="325">
        <v>31</v>
      </c>
      <c r="D54" s="325">
        <v>97</v>
      </c>
      <c r="E54" s="327">
        <v>64</v>
      </c>
      <c r="F54" s="326">
        <v>31</v>
      </c>
      <c r="G54" s="325">
        <v>1078</v>
      </c>
      <c r="H54" s="326">
        <v>2968</v>
      </c>
      <c r="I54" s="326">
        <v>161</v>
      </c>
      <c r="J54" s="373"/>
      <c r="K54" s="373"/>
      <c r="P54" s="390"/>
      <c r="Q54" s="390"/>
    </row>
    <row r="55" spans="1:17" ht="12.75">
      <c r="A55" s="13" t="s">
        <v>486</v>
      </c>
      <c r="B55" s="325">
        <v>10</v>
      </c>
      <c r="C55" s="325">
        <v>25</v>
      </c>
      <c r="D55" s="325">
        <v>35</v>
      </c>
      <c r="E55" s="327">
        <v>10</v>
      </c>
      <c r="F55" s="326">
        <v>25</v>
      </c>
      <c r="G55" s="325">
        <v>933</v>
      </c>
      <c r="H55" s="326">
        <v>2661</v>
      </c>
      <c r="I55" s="325">
        <v>75</v>
      </c>
      <c r="J55" s="373"/>
      <c r="K55" s="373"/>
      <c r="P55" s="390"/>
      <c r="Q55" s="390"/>
    </row>
    <row r="56" spans="1:17" ht="12.75">
      <c r="A56" s="126" t="s">
        <v>267</v>
      </c>
      <c r="B56" s="329">
        <v>76</v>
      </c>
      <c r="C56" s="329">
        <v>56</v>
      </c>
      <c r="D56" s="329">
        <v>132</v>
      </c>
      <c r="E56" s="330">
        <v>74</v>
      </c>
      <c r="F56" s="329">
        <v>56</v>
      </c>
      <c r="G56" s="329">
        <f>((G54*E54)+(G55*E55))/E56</f>
        <v>1058.4054054054054</v>
      </c>
      <c r="H56" s="329">
        <f>((H54*F54)+(H55*F55))/F56</f>
        <v>2830.9464285714284</v>
      </c>
      <c r="I56" s="329">
        <v>236</v>
      </c>
      <c r="J56" s="373"/>
      <c r="K56" s="373"/>
      <c r="P56" s="390"/>
      <c r="Q56" s="390"/>
    </row>
    <row r="57" spans="1:17" ht="12.75">
      <c r="A57" s="13"/>
      <c r="B57" s="325"/>
      <c r="C57" s="325"/>
      <c r="D57" s="325"/>
      <c r="E57" s="327"/>
      <c r="F57" s="325"/>
      <c r="G57" s="325"/>
      <c r="H57" s="325"/>
      <c r="I57" s="325"/>
      <c r="J57" s="373"/>
      <c r="K57" s="373"/>
      <c r="P57" s="390"/>
      <c r="Q57" s="390"/>
    </row>
    <row r="58" spans="1:17" ht="13.5" thickBot="1">
      <c r="A58" s="145" t="s">
        <v>487</v>
      </c>
      <c r="B58" s="333">
        <v>4916</v>
      </c>
      <c r="C58" s="333">
        <v>18857</v>
      </c>
      <c r="D58" s="333">
        <v>23773</v>
      </c>
      <c r="E58" s="335">
        <v>4791</v>
      </c>
      <c r="F58" s="333">
        <v>18052</v>
      </c>
      <c r="G58" s="333">
        <f>((G10*E10)+(G16*E16)+(G18*E18)+(G24*E24)+(G26*E26)+(G31*E31)+(G36*E36)+(G42*E42)+(G52*E52)+(G56*E56))/E58</f>
        <v>4893.943435608432</v>
      </c>
      <c r="H58" s="333">
        <f>((H10*F10)+(H16*F16)+(H31*F31)+(H36*F36)+(H38*F38)+(H42*F42)+(H52*F52)+(H56*F56))/F58</f>
        <v>16843.098271659648</v>
      </c>
      <c r="I58" s="333">
        <v>327499</v>
      </c>
      <c r="J58" s="373"/>
      <c r="K58" s="373"/>
      <c r="P58" s="390"/>
      <c r="Q58" s="390"/>
    </row>
    <row r="59" spans="1:17" ht="12.75">
      <c r="A59" s="373"/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P59" s="390"/>
      <c r="Q59" s="390"/>
    </row>
    <row r="60" spans="1:17" ht="12.75">
      <c r="A60" s="373"/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P60" s="390"/>
      <c r="Q60" s="390"/>
    </row>
    <row r="61" spans="1:17" ht="12.75">
      <c r="A61" s="373"/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P61" s="390"/>
      <c r="Q61" s="390"/>
    </row>
    <row r="62" spans="1:17" ht="12.75">
      <c r="A62" s="373"/>
      <c r="B62" s="373"/>
      <c r="C62" s="373"/>
      <c r="D62" s="373"/>
      <c r="E62" s="373"/>
      <c r="F62" s="373"/>
      <c r="G62" s="373"/>
      <c r="H62" s="373"/>
      <c r="I62" s="373"/>
      <c r="J62" s="373"/>
      <c r="K62" s="373"/>
      <c r="P62" s="390"/>
      <c r="Q62" s="390"/>
    </row>
    <row r="63" spans="1:19" ht="12.75">
      <c r="A63" s="373"/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M63" s="390"/>
      <c r="N63" s="390"/>
      <c r="O63" s="390"/>
      <c r="P63" s="390"/>
      <c r="Q63" s="390"/>
      <c r="S63" s="390"/>
    </row>
    <row r="64" spans="1:19" ht="12.7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M64" s="390"/>
      <c r="N64" s="390"/>
      <c r="O64" s="390"/>
      <c r="P64" s="390"/>
      <c r="Q64" s="390"/>
      <c r="S64" s="390"/>
    </row>
    <row r="65" spans="1:17" ht="12.75">
      <c r="A65" s="373"/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P65" s="390"/>
      <c r="Q65" s="390"/>
    </row>
    <row r="66" spans="1:17" ht="12.75">
      <c r="A66" s="373"/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P66" s="390"/>
      <c r="Q66" s="390"/>
    </row>
    <row r="67" spans="1:17" ht="12.75">
      <c r="A67" s="373"/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P67" s="390"/>
      <c r="Q67" s="390"/>
    </row>
    <row r="68" spans="1:17" ht="12.75">
      <c r="A68" s="373"/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P68" s="390"/>
      <c r="Q68" s="390"/>
    </row>
    <row r="69" spans="1:17" ht="12.75">
      <c r="A69" s="373"/>
      <c r="B69" s="373"/>
      <c r="C69" s="373"/>
      <c r="D69" s="373"/>
      <c r="E69" s="373"/>
      <c r="F69" s="373"/>
      <c r="G69" s="373"/>
      <c r="H69" s="373"/>
      <c r="I69" s="373"/>
      <c r="J69" s="373"/>
      <c r="K69" s="373"/>
      <c r="P69" s="390"/>
      <c r="Q69" s="390"/>
    </row>
    <row r="70" spans="1:17" ht="12.75">
      <c r="A70" s="373"/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P70" s="390"/>
      <c r="Q70" s="390"/>
    </row>
    <row r="71" spans="1:17" ht="12.75">
      <c r="A71" s="373"/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P71" s="390"/>
      <c r="Q71" s="390"/>
    </row>
    <row r="72" spans="1:17" ht="12.75">
      <c r="A72" s="373"/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P72" s="390"/>
      <c r="Q72" s="390"/>
    </row>
    <row r="73" spans="1:17" ht="12.75">
      <c r="A73" s="373"/>
      <c r="B73" s="373"/>
      <c r="C73" s="373"/>
      <c r="D73" s="373"/>
      <c r="E73" s="373"/>
      <c r="F73" s="373"/>
      <c r="G73" s="373"/>
      <c r="H73" s="373"/>
      <c r="I73" s="373"/>
      <c r="J73" s="373"/>
      <c r="K73" s="373"/>
      <c r="P73" s="390"/>
      <c r="Q73" s="390"/>
    </row>
    <row r="74" spans="1:17" ht="12.75">
      <c r="A74" s="373"/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P74" s="390"/>
      <c r="Q74" s="390"/>
    </row>
    <row r="75" spans="1:17" ht="12.75">
      <c r="A75" s="373"/>
      <c r="B75" s="373"/>
      <c r="C75" s="373"/>
      <c r="D75" s="373"/>
      <c r="E75" s="373"/>
      <c r="F75" s="373"/>
      <c r="G75" s="373"/>
      <c r="H75" s="373"/>
      <c r="I75" s="373"/>
      <c r="J75" s="373"/>
      <c r="K75" s="373"/>
      <c r="P75" s="390"/>
      <c r="Q75" s="390"/>
    </row>
    <row r="76" spans="1:17" ht="12.75">
      <c r="A76" s="373"/>
      <c r="B76" s="373"/>
      <c r="C76" s="373"/>
      <c r="D76" s="373"/>
      <c r="E76" s="373"/>
      <c r="F76" s="373"/>
      <c r="G76" s="373"/>
      <c r="H76" s="373"/>
      <c r="I76" s="373"/>
      <c r="J76" s="373"/>
      <c r="K76" s="373"/>
      <c r="P76" s="390"/>
      <c r="Q76" s="390"/>
    </row>
    <row r="77" spans="1:17" ht="12.75">
      <c r="A77" s="373"/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P77" s="390"/>
      <c r="Q77" s="390"/>
    </row>
    <row r="78" spans="1:17" ht="12.75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373"/>
      <c r="P78" s="390"/>
      <c r="Q78" s="390"/>
    </row>
    <row r="79" spans="1:17" ht="12.75">
      <c r="A79" s="373"/>
      <c r="B79" s="373"/>
      <c r="C79" s="373"/>
      <c r="D79" s="373"/>
      <c r="E79" s="373"/>
      <c r="F79" s="373"/>
      <c r="G79" s="373"/>
      <c r="H79" s="373"/>
      <c r="I79" s="373"/>
      <c r="J79" s="373"/>
      <c r="K79" s="373"/>
      <c r="P79" s="390"/>
      <c r="Q79" s="390"/>
    </row>
    <row r="80" spans="1:11" ht="12.75">
      <c r="A80" s="373"/>
      <c r="B80" s="373"/>
      <c r="C80" s="373"/>
      <c r="D80" s="373"/>
      <c r="E80" s="373"/>
      <c r="F80" s="373"/>
      <c r="G80" s="373"/>
      <c r="H80" s="373"/>
      <c r="I80" s="373"/>
      <c r="J80" s="373"/>
      <c r="K80" s="373"/>
    </row>
    <row r="81" spans="1:9" ht="12.75">
      <c r="A81" s="373"/>
      <c r="B81" s="373"/>
      <c r="C81" s="373"/>
      <c r="D81" s="373"/>
      <c r="E81" s="373"/>
      <c r="F81" s="373"/>
      <c r="G81" s="373"/>
      <c r="H81" s="373"/>
      <c r="I81" s="373"/>
    </row>
    <row r="82" spans="1:9" ht="12.75">
      <c r="A82" s="373"/>
      <c r="B82" s="373"/>
      <c r="C82" s="373"/>
      <c r="D82" s="373"/>
      <c r="E82" s="373"/>
      <c r="F82" s="373"/>
      <c r="G82" s="373"/>
      <c r="H82" s="373"/>
      <c r="I82" s="373"/>
    </row>
    <row r="83" spans="1:9" ht="12.75">
      <c r="A83" s="373"/>
      <c r="B83" s="373"/>
      <c r="C83" s="373"/>
      <c r="D83" s="373"/>
      <c r="E83" s="373"/>
      <c r="F83" s="373"/>
      <c r="G83" s="373"/>
      <c r="H83" s="373"/>
      <c r="I83" s="373"/>
    </row>
    <row r="84" spans="1:9" ht="12.75">
      <c r="A84" s="373"/>
      <c r="B84" s="373"/>
      <c r="C84" s="373"/>
      <c r="D84" s="373"/>
      <c r="E84" s="373"/>
      <c r="F84" s="373"/>
      <c r="G84" s="373"/>
      <c r="H84" s="373"/>
      <c r="I84" s="373"/>
    </row>
    <row r="85" spans="1:9" ht="12.75">
      <c r="A85" s="373"/>
      <c r="B85" s="373"/>
      <c r="C85" s="373"/>
      <c r="D85" s="373"/>
      <c r="E85" s="373"/>
      <c r="F85" s="373"/>
      <c r="G85" s="373"/>
      <c r="H85" s="373"/>
      <c r="I85" s="373"/>
    </row>
    <row r="86" spans="1:10" ht="12.75">
      <c r="A86" s="373"/>
      <c r="B86" s="373"/>
      <c r="C86" s="373"/>
      <c r="D86" s="373"/>
      <c r="E86" s="373"/>
      <c r="F86" s="373"/>
      <c r="G86" s="373"/>
      <c r="H86" s="373"/>
      <c r="I86" s="373"/>
      <c r="J86" s="373"/>
    </row>
    <row r="87" spans="1:10" ht="12.75">
      <c r="A87" s="373"/>
      <c r="B87" s="373"/>
      <c r="C87" s="373"/>
      <c r="D87" s="373"/>
      <c r="E87" s="373"/>
      <c r="F87" s="373"/>
      <c r="G87" s="373"/>
      <c r="H87" s="373"/>
      <c r="J87" s="373"/>
    </row>
    <row r="88" spans="1:9" ht="12.75">
      <c r="A88" s="373"/>
      <c r="B88" s="373"/>
      <c r="C88" s="373"/>
      <c r="D88" s="373"/>
      <c r="E88" s="373"/>
      <c r="F88" s="373"/>
      <c r="G88" s="373"/>
      <c r="H88" s="373"/>
      <c r="I88" s="373"/>
    </row>
    <row r="110" spans="4:5" ht="12.75">
      <c r="D110" s="382"/>
      <c r="E110" s="382"/>
    </row>
    <row r="112" spans="16:17" ht="12.75">
      <c r="P112" s="390"/>
      <c r="Q112" s="390"/>
    </row>
  </sheetData>
  <mergeCells count="7">
    <mergeCell ref="A1:I1"/>
    <mergeCell ref="G5:H5"/>
    <mergeCell ref="B5:F5"/>
    <mergeCell ref="B6:D6"/>
    <mergeCell ref="E6:F6"/>
    <mergeCell ref="G6:H6"/>
    <mergeCell ref="A3:I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J60"/>
  <sheetViews>
    <sheetView zoomScale="75" zoomScaleNormal="75" zoomScaleSheetLayoutView="50" workbookViewId="0" topLeftCell="A1">
      <selection activeCell="A1" sqref="A1:G1"/>
    </sheetView>
  </sheetViews>
  <sheetFormatPr defaultColWidth="11.421875" defaultRowHeight="12.75"/>
  <cols>
    <col min="1" max="1" width="25.7109375" style="116" customWidth="1"/>
    <col min="2" max="7" width="15.7109375" style="116" customWidth="1"/>
    <col min="8" max="8" width="19.7109375" style="116" customWidth="1"/>
    <col min="9" max="9" width="15.8515625" style="116" customWidth="1"/>
    <col min="10" max="11" width="12.7109375" style="116" customWidth="1"/>
    <col min="12" max="16384" width="11.421875" style="116" customWidth="1"/>
  </cols>
  <sheetData>
    <row r="1" spans="1:7" ht="18">
      <c r="A1" s="440" t="s">
        <v>0</v>
      </c>
      <c r="B1" s="440"/>
      <c r="C1" s="440"/>
      <c r="D1" s="440"/>
      <c r="E1" s="440"/>
      <c r="F1" s="440"/>
      <c r="G1" s="440"/>
    </row>
    <row r="3" spans="1:7" ht="15">
      <c r="A3" s="459" t="s">
        <v>488</v>
      </c>
      <c r="B3" s="459"/>
      <c r="C3" s="459"/>
      <c r="D3" s="459"/>
      <c r="E3" s="459"/>
      <c r="F3" s="459"/>
      <c r="G3" s="459"/>
    </row>
    <row r="4" spans="1:7" ht="12.75">
      <c r="A4" s="121"/>
      <c r="B4" s="167"/>
      <c r="C4" s="167"/>
      <c r="D4" s="167"/>
      <c r="E4" s="167"/>
      <c r="F4" s="167"/>
      <c r="G4" s="167"/>
    </row>
    <row r="5" spans="1:7" ht="12.75">
      <c r="A5" s="170" t="s">
        <v>198</v>
      </c>
      <c r="B5" s="456" t="s">
        <v>270</v>
      </c>
      <c r="C5" s="457"/>
      <c r="D5" s="458"/>
      <c r="E5" s="456" t="s">
        <v>271</v>
      </c>
      <c r="F5" s="457"/>
      <c r="G5" s="457"/>
    </row>
    <row r="6" spans="1:7" ht="12.75">
      <c r="A6" s="172" t="s">
        <v>204</v>
      </c>
      <c r="B6" s="151" t="s">
        <v>272</v>
      </c>
      <c r="C6" s="120" t="s">
        <v>273</v>
      </c>
      <c r="D6" s="171" t="s">
        <v>8</v>
      </c>
      <c r="E6" s="151" t="s">
        <v>272</v>
      </c>
      <c r="F6" s="120" t="s">
        <v>273</v>
      </c>
      <c r="G6" s="171" t="s">
        <v>8</v>
      </c>
    </row>
    <row r="7" spans="1:7" ht="12.75">
      <c r="A7" s="172" t="s">
        <v>207</v>
      </c>
      <c r="B7" s="152" t="s">
        <v>274</v>
      </c>
      <c r="C7" s="119" t="s">
        <v>275</v>
      </c>
      <c r="D7" s="119"/>
      <c r="E7" s="152" t="s">
        <v>274</v>
      </c>
      <c r="F7" s="119" t="s">
        <v>275</v>
      </c>
      <c r="G7" s="119"/>
    </row>
    <row r="8" spans="1:8" ht="13.5" thickBot="1">
      <c r="A8" s="391"/>
      <c r="B8" s="153" t="s">
        <v>276</v>
      </c>
      <c r="C8" s="134" t="s">
        <v>276</v>
      </c>
      <c r="D8" s="153" t="s">
        <v>33</v>
      </c>
      <c r="E8" s="153" t="s">
        <v>276</v>
      </c>
      <c r="F8" s="134" t="s">
        <v>276</v>
      </c>
      <c r="G8" s="134" t="s">
        <v>33</v>
      </c>
      <c r="H8" s="125"/>
    </row>
    <row r="9" spans="1:10" ht="12.75">
      <c r="A9" s="155" t="s">
        <v>225</v>
      </c>
      <c r="B9" s="158">
        <v>10</v>
      </c>
      <c r="C9" s="157" t="s">
        <v>113</v>
      </c>
      <c r="D9" s="157" t="s">
        <v>113</v>
      </c>
      <c r="E9" s="156" t="s">
        <v>113</v>
      </c>
      <c r="F9" s="157" t="s">
        <v>113</v>
      </c>
      <c r="G9" s="158" t="s">
        <v>113</v>
      </c>
      <c r="H9" s="143"/>
      <c r="I9" s="143"/>
      <c r="J9" s="143"/>
    </row>
    <row r="10" spans="1:10" ht="12.75">
      <c r="A10" s="155" t="s">
        <v>226</v>
      </c>
      <c r="B10" s="158">
        <v>275</v>
      </c>
      <c r="C10" s="158">
        <v>268</v>
      </c>
      <c r="D10" s="157">
        <v>725</v>
      </c>
      <c r="E10" s="156" t="s">
        <v>113</v>
      </c>
      <c r="F10" s="157" t="s">
        <v>113</v>
      </c>
      <c r="G10" s="158" t="s">
        <v>113</v>
      </c>
      <c r="H10" s="143"/>
      <c r="I10" s="143"/>
      <c r="J10" s="143"/>
    </row>
    <row r="11" spans="1:10" ht="12.75">
      <c r="A11" s="164" t="s">
        <v>456</v>
      </c>
      <c r="B11" s="162">
        <v>285</v>
      </c>
      <c r="C11" s="162">
        <v>268</v>
      </c>
      <c r="D11" s="161">
        <v>725</v>
      </c>
      <c r="E11" s="160" t="s">
        <v>113</v>
      </c>
      <c r="F11" s="161" t="s">
        <v>113</v>
      </c>
      <c r="G11" s="162" t="s">
        <v>113</v>
      </c>
      <c r="H11" s="143"/>
      <c r="I11" s="143"/>
      <c r="J11" s="143"/>
    </row>
    <row r="12" spans="1:10" ht="12.75">
      <c r="A12" s="164"/>
      <c r="B12" s="161"/>
      <c r="C12" s="173"/>
      <c r="D12" s="161"/>
      <c r="E12" s="160"/>
      <c r="F12" s="162"/>
      <c r="G12" s="162"/>
      <c r="H12" s="143"/>
      <c r="I12" s="143"/>
      <c r="J12" s="143"/>
    </row>
    <row r="13" spans="1:10" ht="12.75">
      <c r="A13" s="155" t="s">
        <v>227</v>
      </c>
      <c r="B13" s="158">
        <v>8</v>
      </c>
      <c r="C13" s="158">
        <v>8</v>
      </c>
      <c r="D13" s="157">
        <v>87</v>
      </c>
      <c r="E13" s="156" t="s">
        <v>113</v>
      </c>
      <c r="F13" s="157" t="s">
        <v>113</v>
      </c>
      <c r="G13" s="158" t="s">
        <v>113</v>
      </c>
      <c r="H13" s="143"/>
      <c r="I13" s="143"/>
      <c r="J13" s="143"/>
    </row>
    <row r="14" spans="1:10" ht="12.75">
      <c r="A14" s="155" t="s">
        <v>228</v>
      </c>
      <c r="B14" s="158">
        <v>8</v>
      </c>
      <c r="C14" s="158">
        <v>6</v>
      </c>
      <c r="D14" s="157">
        <v>35</v>
      </c>
      <c r="E14" s="156" t="s">
        <v>113</v>
      </c>
      <c r="F14" s="157" t="s">
        <v>113</v>
      </c>
      <c r="G14" s="158" t="s">
        <v>113</v>
      </c>
      <c r="H14" s="143"/>
      <c r="I14" s="143"/>
      <c r="J14" s="143"/>
    </row>
    <row r="15" spans="1:10" ht="12.75">
      <c r="A15" s="155" t="s">
        <v>229</v>
      </c>
      <c r="B15" s="158">
        <v>9</v>
      </c>
      <c r="C15" s="158">
        <v>8</v>
      </c>
      <c r="D15" s="157">
        <v>112</v>
      </c>
      <c r="E15" s="156" t="s">
        <v>113</v>
      </c>
      <c r="F15" s="157" t="s">
        <v>113</v>
      </c>
      <c r="G15" s="158" t="s">
        <v>113</v>
      </c>
      <c r="H15" s="143"/>
      <c r="I15" s="143"/>
      <c r="J15" s="143"/>
    </row>
    <row r="16" spans="1:10" ht="12.75">
      <c r="A16" s="155" t="s">
        <v>230</v>
      </c>
      <c r="B16" s="158">
        <v>23</v>
      </c>
      <c r="C16" s="158">
        <v>18</v>
      </c>
      <c r="D16" s="157">
        <v>116</v>
      </c>
      <c r="E16" s="156" t="s">
        <v>113</v>
      </c>
      <c r="F16" s="157" t="s">
        <v>113</v>
      </c>
      <c r="G16" s="158" t="s">
        <v>113</v>
      </c>
      <c r="H16" s="143"/>
      <c r="I16" s="143"/>
      <c r="J16" s="143"/>
    </row>
    <row r="17" spans="1:10" ht="12.75">
      <c r="A17" s="159" t="s">
        <v>231</v>
      </c>
      <c r="B17" s="162">
        <v>48</v>
      </c>
      <c r="C17" s="162">
        <v>40</v>
      </c>
      <c r="D17" s="161">
        <v>350</v>
      </c>
      <c r="E17" s="160" t="s">
        <v>113</v>
      </c>
      <c r="F17" s="161" t="s">
        <v>113</v>
      </c>
      <c r="G17" s="162" t="s">
        <v>113</v>
      </c>
      <c r="H17" s="143"/>
      <c r="I17" s="143"/>
      <c r="J17" s="143"/>
    </row>
    <row r="18" spans="1:10" ht="12.75">
      <c r="A18" s="159"/>
      <c r="B18" s="161"/>
      <c r="C18" s="173"/>
      <c r="D18" s="161"/>
      <c r="E18" s="160"/>
      <c r="F18" s="162"/>
      <c r="G18" s="162"/>
      <c r="H18" s="143"/>
      <c r="I18" s="143"/>
      <c r="J18" s="143"/>
    </row>
    <row r="19" spans="1:10" ht="12.75">
      <c r="A19" s="159" t="s">
        <v>232</v>
      </c>
      <c r="B19" s="162">
        <v>66</v>
      </c>
      <c r="C19" s="162">
        <v>66</v>
      </c>
      <c r="D19" s="161">
        <v>264</v>
      </c>
      <c r="E19" s="160" t="s">
        <v>113</v>
      </c>
      <c r="F19" s="161" t="s">
        <v>113</v>
      </c>
      <c r="G19" s="162" t="s">
        <v>113</v>
      </c>
      <c r="H19" s="143"/>
      <c r="I19" s="143"/>
      <c r="J19" s="143"/>
    </row>
    <row r="20" spans="1:10" ht="12.75">
      <c r="A20" s="159"/>
      <c r="B20" s="161"/>
      <c r="C20" s="173"/>
      <c r="D20" s="157"/>
      <c r="E20" s="160"/>
      <c r="F20" s="162"/>
      <c r="G20" s="162"/>
      <c r="H20" s="143"/>
      <c r="I20" s="143"/>
      <c r="J20" s="143"/>
    </row>
    <row r="21" spans="1:10" ht="12.75">
      <c r="A21" s="163" t="s">
        <v>233</v>
      </c>
      <c r="B21" s="158">
        <v>9</v>
      </c>
      <c r="C21" s="158">
        <v>9</v>
      </c>
      <c r="D21" s="157">
        <v>11</v>
      </c>
      <c r="E21" s="156" t="s">
        <v>113</v>
      </c>
      <c r="F21" s="157" t="s">
        <v>113</v>
      </c>
      <c r="G21" s="158" t="s">
        <v>113</v>
      </c>
      <c r="H21" s="143"/>
      <c r="I21" s="143"/>
      <c r="J21" s="143"/>
    </row>
    <row r="22" spans="1:10" ht="12.75">
      <c r="A22" s="163" t="s">
        <v>235</v>
      </c>
      <c r="B22" s="158">
        <v>3</v>
      </c>
      <c r="C22" s="158">
        <v>3</v>
      </c>
      <c r="D22" s="157">
        <v>9</v>
      </c>
      <c r="E22" s="156" t="s">
        <v>113</v>
      </c>
      <c r="F22" s="157" t="s">
        <v>113</v>
      </c>
      <c r="G22" s="158" t="s">
        <v>113</v>
      </c>
      <c r="H22" s="143"/>
      <c r="I22" s="143"/>
      <c r="J22" s="143"/>
    </row>
    <row r="23" spans="1:10" ht="12.75">
      <c r="A23" s="155" t="s">
        <v>237</v>
      </c>
      <c r="B23" s="158">
        <v>79</v>
      </c>
      <c r="C23" s="158">
        <v>77</v>
      </c>
      <c r="D23" s="157">
        <v>78</v>
      </c>
      <c r="E23" s="156">
        <v>10</v>
      </c>
      <c r="F23" s="158">
        <v>10</v>
      </c>
      <c r="G23" s="158">
        <v>10</v>
      </c>
      <c r="H23" s="143"/>
      <c r="I23" s="143"/>
      <c r="J23" s="143"/>
    </row>
    <row r="24" spans="1:10" ht="12.75">
      <c r="A24" s="155" t="s">
        <v>241</v>
      </c>
      <c r="B24" s="158">
        <v>27</v>
      </c>
      <c r="C24" s="158">
        <v>27</v>
      </c>
      <c r="D24" s="157">
        <v>68</v>
      </c>
      <c r="E24" s="156" t="s">
        <v>113</v>
      </c>
      <c r="F24" s="157" t="s">
        <v>113</v>
      </c>
      <c r="G24" s="158" t="s">
        <v>113</v>
      </c>
      <c r="H24" s="143"/>
      <c r="I24" s="143"/>
      <c r="J24" s="143"/>
    </row>
    <row r="25" spans="1:10" ht="12.75">
      <c r="A25" s="164" t="s">
        <v>457</v>
      </c>
      <c r="B25" s="162">
        <v>118</v>
      </c>
      <c r="C25" s="162">
        <v>116</v>
      </c>
      <c r="D25" s="161">
        <v>166</v>
      </c>
      <c r="E25" s="160">
        <v>10</v>
      </c>
      <c r="F25" s="162">
        <v>10</v>
      </c>
      <c r="G25" s="162">
        <v>10</v>
      </c>
      <c r="H25" s="143"/>
      <c r="I25" s="143"/>
      <c r="J25" s="143"/>
    </row>
    <row r="26" spans="1:10" ht="12.75">
      <c r="A26" s="164"/>
      <c r="B26" s="161"/>
      <c r="C26" s="173"/>
      <c r="D26" s="161"/>
      <c r="E26" s="160"/>
      <c r="F26" s="162"/>
      <c r="G26" s="162"/>
      <c r="H26" s="143"/>
      <c r="I26" s="143"/>
      <c r="J26" s="143"/>
    </row>
    <row r="27" spans="1:10" ht="12.75">
      <c r="A27" s="159" t="s">
        <v>242</v>
      </c>
      <c r="B27" s="162">
        <v>15</v>
      </c>
      <c r="C27" s="162">
        <v>15</v>
      </c>
      <c r="D27" s="161">
        <v>60</v>
      </c>
      <c r="E27" s="160" t="s">
        <v>113</v>
      </c>
      <c r="F27" s="161" t="s">
        <v>113</v>
      </c>
      <c r="G27" s="162" t="s">
        <v>113</v>
      </c>
      <c r="H27" s="143"/>
      <c r="I27" s="143"/>
      <c r="J27" s="143"/>
    </row>
    <row r="28" spans="1:10" ht="12.75">
      <c r="A28" s="159"/>
      <c r="B28" s="161"/>
      <c r="C28" s="173"/>
      <c r="D28" s="157"/>
      <c r="E28" s="160"/>
      <c r="F28" s="162"/>
      <c r="G28" s="162"/>
      <c r="H28" s="143"/>
      <c r="I28" s="143"/>
      <c r="J28" s="143"/>
    </row>
    <row r="29" spans="1:10" ht="12.75">
      <c r="A29" s="155" t="s">
        <v>243</v>
      </c>
      <c r="B29" s="158">
        <v>20</v>
      </c>
      <c r="C29" s="158">
        <v>20</v>
      </c>
      <c r="D29" s="157">
        <v>160</v>
      </c>
      <c r="E29" s="156" t="s">
        <v>113</v>
      </c>
      <c r="F29" s="157" t="s">
        <v>113</v>
      </c>
      <c r="G29" s="158" t="s">
        <v>113</v>
      </c>
      <c r="H29" s="143"/>
      <c r="I29" s="143"/>
      <c r="J29" s="143"/>
    </row>
    <row r="30" spans="1:10" ht="12.75">
      <c r="A30" s="155" t="s">
        <v>245</v>
      </c>
      <c r="B30" s="158">
        <v>186</v>
      </c>
      <c r="C30" s="158">
        <v>186</v>
      </c>
      <c r="D30" s="157">
        <v>837</v>
      </c>
      <c r="E30" s="156" t="s">
        <v>113</v>
      </c>
      <c r="F30" s="157" t="s">
        <v>113</v>
      </c>
      <c r="G30" s="158" t="s">
        <v>113</v>
      </c>
      <c r="H30" s="143"/>
      <c r="I30" s="143"/>
      <c r="J30" s="143"/>
    </row>
    <row r="31" spans="1:10" ht="12.75">
      <c r="A31" s="155" t="s">
        <v>246</v>
      </c>
      <c r="B31" s="158">
        <v>25</v>
      </c>
      <c r="C31" s="158">
        <v>25</v>
      </c>
      <c r="D31" s="157">
        <v>50</v>
      </c>
      <c r="E31" s="156" t="s">
        <v>113</v>
      </c>
      <c r="F31" s="157" t="s">
        <v>113</v>
      </c>
      <c r="G31" s="158" t="s">
        <v>113</v>
      </c>
      <c r="H31" s="143"/>
      <c r="I31" s="143"/>
      <c r="J31" s="143"/>
    </row>
    <row r="32" spans="1:10" ht="12.75">
      <c r="A32" s="164" t="s">
        <v>248</v>
      </c>
      <c r="B32" s="162">
        <v>231</v>
      </c>
      <c r="C32" s="162">
        <v>231</v>
      </c>
      <c r="D32" s="161">
        <v>1047</v>
      </c>
      <c r="E32" s="160" t="s">
        <v>113</v>
      </c>
      <c r="F32" s="161" t="s">
        <v>113</v>
      </c>
      <c r="G32" s="162" t="s">
        <v>113</v>
      </c>
      <c r="H32" s="143"/>
      <c r="I32" s="143"/>
      <c r="J32" s="143"/>
    </row>
    <row r="33" spans="1:10" ht="12.75">
      <c r="A33" s="164"/>
      <c r="B33" s="161"/>
      <c r="C33" s="176"/>
      <c r="D33" s="161"/>
      <c r="E33" s="160"/>
      <c r="F33" s="162"/>
      <c r="G33" s="162"/>
      <c r="H33" s="143"/>
      <c r="I33" s="143"/>
      <c r="J33" s="143"/>
    </row>
    <row r="34" spans="1:10" ht="12.75">
      <c r="A34" s="155" t="s">
        <v>249</v>
      </c>
      <c r="B34" s="158">
        <v>9993</v>
      </c>
      <c r="C34" s="158">
        <v>9973</v>
      </c>
      <c r="D34" s="157">
        <v>178383</v>
      </c>
      <c r="E34" s="156" t="s">
        <v>113</v>
      </c>
      <c r="F34" s="157" t="s">
        <v>113</v>
      </c>
      <c r="G34" s="158" t="s">
        <v>113</v>
      </c>
      <c r="H34" s="143"/>
      <c r="I34" s="143"/>
      <c r="J34" s="143"/>
    </row>
    <row r="35" spans="1:10" ht="12.75">
      <c r="A35" s="163" t="s">
        <v>250</v>
      </c>
      <c r="B35" s="158">
        <v>113</v>
      </c>
      <c r="C35" s="158">
        <v>110</v>
      </c>
      <c r="D35" s="157">
        <v>187</v>
      </c>
      <c r="E35" s="156">
        <v>5</v>
      </c>
      <c r="F35" s="158">
        <v>5</v>
      </c>
      <c r="G35" s="158">
        <v>8</v>
      </c>
      <c r="H35" s="143"/>
      <c r="I35" s="143"/>
      <c r="J35" s="143"/>
    </row>
    <row r="36" spans="1:10" ht="12.75">
      <c r="A36" s="155" t="s">
        <v>251</v>
      </c>
      <c r="B36" s="158">
        <v>1516</v>
      </c>
      <c r="C36" s="158">
        <v>1383</v>
      </c>
      <c r="D36" s="157">
        <v>10007</v>
      </c>
      <c r="E36" s="156" t="s">
        <v>113</v>
      </c>
      <c r="F36" s="157" t="s">
        <v>113</v>
      </c>
      <c r="G36" s="158" t="s">
        <v>113</v>
      </c>
      <c r="H36" s="143"/>
      <c r="I36" s="143"/>
      <c r="J36" s="143"/>
    </row>
    <row r="37" spans="1:10" ht="12.75">
      <c r="A37" s="159" t="s">
        <v>252</v>
      </c>
      <c r="B37" s="162">
        <v>11622</v>
      </c>
      <c r="C37" s="162">
        <v>11466</v>
      </c>
      <c r="D37" s="161">
        <v>188577</v>
      </c>
      <c r="E37" s="160">
        <v>5</v>
      </c>
      <c r="F37" s="162">
        <v>5</v>
      </c>
      <c r="G37" s="162">
        <v>8</v>
      </c>
      <c r="H37" s="143"/>
      <c r="I37" s="143"/>
      <c r="J37" s="143"/>
    </row>
    <row r="38" spans="1:10" ht="12.75">
      <c r="A38" s="159"/>
      <c r="B38" s="161"/>
      <c r="C38" s="173"/>
      <c r="D38" s="161"/>
      <c r="E38" s="160"/>
      <c r="F38" s="162"/>
      <c r="G38" s="162"/>
      <c r="H38" s="143"/>
      <c r="I38" s="143"/>
      <c r="J38" s="143"/>
    </row>
    <row r="39" spans="1:10" ht="12.75">
      <c r="A39" s="159" t="s">
        <v>253</v>
      </c>
      <c r="B39" s="162">
        <v>6211</v>
      </c>
      <c r="C39" s="162">
        <v>5654</v>
      </c>
      <c r="D39" s="161">
        <v>93291</v>
      </c>
      <c r="E39" s="160" t="s">
        <v>113</v>
      </c>
      <c r="F39" s="161" t="s">
        <v>113</v>
      </c>
      <c r="G39" s="162" t="s">
        <v>113</v>
      </c>
      <c r="H39" s="143"/>
      <c r="I39" s="143"/>
      <c r="J39" s="143"/>
    </row>
    <row r="40" spans="1:10" ht="12.75">
      <c r="A40" s="159"/>
      <c r="B40" s="161"/>
      <c r="C40" s="173"/>
      <c r="D40" s="157"/>
      <c r="E40" s="160"/>
      <c r="F40" s="138"/>
      <c r="G40" s="177"/>
      <c r="H40" s="143"/>
      <c r="I40" s="143"/>
      <c r="J40" s="143"/>
    </row>
    <row r="41" spans="1:10" ht="12.75">
      <c r="A41" s="155" t="s">
        <v>254</v>
      </c>
      <c r="B41" s="158">
        <v>540</v>
      </c>
      <c r="C41" s="158">
        <v>540</v>
      </c>
      <c r="D41" s="157">
        <v>3096</v>
      </c>
      <c r="E41" s="156">
        <v>75</v>
      </c>
      <c r="F41" s="158">
        <v>75</v>
      </c>
      <c r="G41" s="158">
        <v>430</v>
      </c>
      <c r="H41" s="143"/>
      <c r="I41" s="143"/>
      <c r="J41" s="143"/>
    </row>
    <row r="42" spans="1:10" ht="12.75">
      <c r="A42" s="163" t="s">
        <v>255</v>
      </c>
      <c r="B42" s="158">
        <v>117</v>
      </c>
      <c r="C42" s="158">
        <v>110</v>
      </c>
      <c r="D42" s="157">
        <v>552</v>
      </c>
      <c r="E42" s="156" t="s">
        <v>113</v>
      </c>
      <c r="F42" s="157" t="s">
        <v>113</v>
      </c>
      <c r="G42" s="158" t="s">
        <v>113</v>
      </c>
      <c r="H42" s="143"/>
      <c r="I42" s="143"/>
      <c r="J42" s="143"/>
    </row>
    <row r="43" spans="1:10" ht="12.75">
      <c r="A43" s="159" t="s">
        <v>256</v>
      </c>
      <c r="B43" s="162">
        <v>657</v>
      </c>
      <c r="C43" s="162">
        <v>650</v>
      </c>
      <c r="D43" s="161">
        <v>3648</v>
      </c>
      <c r="E43" s="160">
        <v>75</v>
      </c>
      <c r="F43" s="162">
        <v>75</v>
      </c>
      <c r="G43" s="162">
        <v>430</v>
      </c>
      <c r="H43" s="143"/>
      <c r="I43" s="143"/>
      <c r="J43" s="143"/>
    </row>
    <row r="44" spans="1:10" ht="12.75">
      <c r="A44" s="159"/>
      <c r="B44" s="161"/>
      <c r="C44" s="173"/>
      <c r="D44" s="161"/>
      <c r="E44" s="160"/>
      <c r="F44" s="138"/>
      <c r="G44" s="162"/>
      <c r="H44" s="143"/>
      <c r="I44" s="143"/>
      <c r="J44" s="143"/>
    </row>
    <row r="45" spans="1:10" ht="12.75">
      <c r="A45" s="163" t="s">
        <v>257</v>
      </c>
      <c r="B45" s="158">
        <v>498</v>
      </c>
      <c r="C45" s="158">
        <v>498</v>
      </c>
      <c r="D45" s="157">
        <v>7997</v>
      </c>
      <c r="E45" s="156" t="s">
        <v>113</v>
      </c>
      <c r="F45" s="157" t="s">
        <v>113</v>
      </c>
      <c r="G45" s="158" t="s">
        <v>113</v>
      </c>
      <c r="H45" s="143"/>
      <c r="I45" s="143"/>
      <c r="J45" s="143"/>
    </row>
    <row r="46" spans="1:10" ht="12.75">
      <c r="A46" s="163" t="s">
        <v>258</v>
      </c>
      <c r="B46" s="158">
        <v>122</v>
      </c>
      <c r="C46" s="158">
        <v>122</v>
      </c>
      <c r="D46" s="157">
        <v>1220</v>
      </c>
      <c r="E46" s="156" t="s">
        <v>113</v>
      </c>
      <c r="F46" s="157" t="s">
        <v>113</v>
      </c>
      <c r="G46" s="158" t="s">
        <v>113</v>
      </c>
      <c r="H46" s="143"/>
      <c r="I46" s="143"/>
      <c r="J46" s="143"/>
    </row>
    <row r="47" spans="1:10" ht="12.75">
      <c r="A47" s="163" t="s">
        <v>259</v>
      </c>
      <c r="B47" s="158">
        <v>2</v>
      </c>
      <c r="C47" s="158">
        <v>2</v>
      </c>
      <c r="D47" s="157">
        <v>13</v>
      </c>
      <c r="E47" s="156" t="s">
        <v>113</v>
      </c>
      <c r="F47" s="157" t="s">
        <v>113</v>
      </c>
      <c r="G47" s="158" t="s">
        <v>113</v>
      </c>
      <c r="H47" s="143"/>
      <c r="I47" s="143"/>
      <c r="J47" s="143"/>
    </row>
    <row r="48" spans="1:10" ht="12.75">
      <c r="A48" s="155" t="s">
        <v>260</v>
      </c>
      <c r="B48" s="158">
        <v>120</v>
      </c>
      <c r="C48" s="158">
        <v>120</v>
      </c>
      <c r="D48" s="157">
        <v>3000</v>
      </c>
      <c r="E48" s="156">
        <v>5</v>
      </c>
      <c r="F48" s="158">
        <v>5</v>
      </c>
      <c r="G48" s="158">
        <v>60</v>
      </c>
      <c r="H48" s="143"/>
      <c r="I48" s="143"/>
      <c r="J48" s="143"/>
    </row>
    <row r="49" spans="1:10" ht="12.75">
      <c r="A49" s="155" t="s">
        <v>261</v>
      </c>
      <c r="B49" s="158">
        <v>695</v>
      </c>
      <c r="C49" s="158">
        <v>525</v>
      </c>
      <c r="D49" s="157">
        <v>3946</v>
      </c>
      <c r="E49" s="156" t="s">
        <v>113</v>
      </c>
      <c r="F49" s="157" t="s">
        <v>113</v>
      </c>
      <c r="G49" s="158" t="s">
        <v>113</v>
      </c>
      <c r="H49" s="143"/>
      <c r="I49" s="143"/>
      <c r="J49" s="143"/>
    </row>
    <row r="50" spans="1:10" ht="12.75">
      <c r="A50" s="163" t="s">
        <v>262</v>
      </c>
      <c r="B50" s="158">
        <v>27</v>
      </c>
      <c r="C50" s="158">
        <v>27</v>
      </c>
      <c r="D50" s="157">
        <v>137</v>
      </c>
      <c r="E50" s="156" t="s">
        <v>113</v>
      </c>
      <c r="F50" s="157" t="s">
        <v>113</v>
      </c>
      <c r="G50" s="158" t="s">
        <v>113</v>
      </c>
      <c r="H50" s="143"/>
      <c r="I50" s="143"/>
      <c r="J50" s="143"/>
    </row>
    <row r="51" spans="1:10" ht="12.75">
      <c r="A51" s="163" t="s">
        <v>263</v>
      </c>
      <c r="B51" s="158">
        <v>1107</v>
      </c>
      <c r="C51" s="158">
        <v>1107</v>
      </c>
      <c r="D51" s="157">
        <v>5162</v>
      </c>
      <c r="E51" s="156" t="s">
        <v>113</v>
      </c>
      <c r="F51" s="157" t="s">
        <v>113</v>
      </c>
      <c r="G51" s="158" t="s">
        <v>113</v>
      </c>
      <c r="H51" s="143"/>
      <c r="I51" s="143"/>
      <c r="J51" s="143"/>
    </row>
    <row r="52" spans="1:10" ht="12.75">
      <c r="A52" s="155" t="s">
        <v>264</v>
      </c>
      <c r="B52" s="158">
        <v>1722</v>
      </c>
      <c r="C52" s="158">
        <v>1711</v>
      </c>
      <c r="D52" s="157">
        <v>17152</v>
      </c>
      <c r="E52" s="156" t="s">
        <v>113</v>
      </c>
      <c r="F52" s="157" t="s">
        <v>113</v>
      </c>
      <c r="G52" s="158" t="s">
        <v>113</v>
      </c>
      <c r="H52" s="143"/>
      <c r="I52" s="143"/>
      <c r="J52" s="143"/>
    </row>
    <row r="53" spans="1:10" ht="12.75">
      <c r="A53" s="164" t="s">
        <v>458</v>
      </c>
      <c r="B53" s="162">
        <v>4293</v>
      </c>
      <c r="C53" s="162">
        <v>4112</v>
      </c>
      <c r="D53" s="161">
        <v>38627</v>
      </c>
      <c r="E53" s="160">
        <v>5</v>
      </c>
      <c r="F53" s="162">
        <v>5</v>
      </c>
      <c r="G53" s="162">
        <v>60</v>
      </c>
      <c r="H53" s="143"/>
      <c r="I53" s="143"/>
      <c r="J53" s="143"/>
    </row>
    <row r="54" spans="1:10" ht="12.75">
      <c r="A54" s="164"/>
      <c r="B54" s="161"/>
      <c r="C54" s="173"/>
      <c r="D54" s="161"/>
      <c r="E54" s="160"/>
      <c r="F54" s="138"/>
      <c r="G54" s="162"/>
      <c r="H54" s="143"/>
      <c r="I54" s="143"/>
      <c r="J54" s="143"/>
    </row>
    <row r="55" spans="1:10" ht="12.75">
      <c r="A55" s="155" t="s">
        <v>265</v>
      </c>
      <c r="B55" s="158">
        <v>97</v>
      </c>
      <c r="C55" s="158">
        <v>95</v>
      </c>
      <c r="D55" s="157">
        <v>161</v>
      </c>
      <c r="E55" s="156" t="s">
        <v>113</v>
      </c>
      <c r="F55" s="157" t="s">
        <v>113</v>
      </c>
      <c r="G55" s="158" t="s">
        <v>113</v>
      </c>
      <c r="H55" s="143"/>
      <c r="I55" s="143"/>
      <c r="J55" s="143"/>
    </row>
    <row r="56" spans="1:10" ht="12.75">
      <c r="A56" s="155" t="s">
        <v>266</v>
      </c>
      <c r="B56" s="158">
        <v>35</v>
      </c>
      <c r="C56" s="158">
        <v>35</v>
      </c>
      <c r="D56" s="157">
        <v>75</v>
      </c>
      <c r="E56" s="156" t="s">
        <v>113</v>
      </c>
      <c r="F56" s="157" t="s">
        <v>113</v>
      </c>
      <c r="G56" s="158" t="s">
        <v>113</v>
      </c>
      <c r="H56" s="143"/>
      <c r="I56" s="143"/>
      <c r="J56" s="143"/>
    </row>
    <row r="57" spans="1:10" ht="12.75">
      <c r="A57" s="159" t="s">
        <v>267</v>
      </c>
      <c r="B57" s="162">
        <v>132</v>
      </c>
      <c r="C57" s="162">
        <v>130</v>
      </c>
      <c r="D57" s="161">
        <v>236</v>
      </c>
      <c r="E57" s="160" t="s">
        <v>113</v>
      </c>
      <c r="F57" s="161" t="s">
        <v>113</v>
      </c>
      <c r="G57" s="162" t="s">
        <v>113</v>
      </c>
      <c r="H57" s="143"/>
      <c r="I57" s="143"/>
      <c r="J57" s="143"/>
    </row>
    <row r="58" spans="1:10" ht="12.75">
      <c r="A58" s="159"/>
      <c r="B58" s="161"/>
      <c r="C58" s="133"/>
      <c r="D58" s="161"/>
      <c r="E58" s="160"/>
      <c r="F58" s="124"/>
      <c r="G58" s="162"/>
      <c r="H58" s="143"/>
      <c r="I58" s="143"/>
      <c r="J58" s="143"/>
    </row>
    <row r="59" spans="1:10" ht="12.75">
      <c r="A59" s="332" t="s">
        <v>268</v>
      </c>
      <c r="B59" s="337">
        <f aca="true" t="shared" si="0" ref="B59:G59">IF(SUM(B11,B17,B19,B25,B27,B32,B37,B39,B43,B53,B57)&lt;&gt;0,SUM(B11,B17,B19,B25,B27,B32,B37,B39,B43,B53,B57),"-")</f>
        <v>23678</v>
      </c>
      <c r="C59" s="337">
        <f t="shared" si="0"/>
        <v>22748</v>
      </c>
      <c r="D59" s="337">
        <f t="shared" si="0"/>
        <v>326991</v>
      </c>
      <c r="E59" s="337">
        <f t="shared" si="0"/>
        <v>95</v>
      </c>
      <c r="F59" s="337">
        <f t="shared" si="0"/>
        <v>95</v>
      </c>
      <c r="G59" s="338">
        <f t="shared" si="0"/>
        <v>508</v>
      </c>
      <c r="H59" s="143"/>
      <c r="I59" s="143"/>
      <c r="J59" s="143"/>
    </row>
    <row r="60" spans="2:4" ht="12.75">
      <c r="B60" s="143"/>
      <c r="C60" s="143"/>
      <c r="D60" s="143"/>
    </row>
  </sheetData>
  <mergeCells count="4">
    <mergeCell ref="B5:D5"/>
    <mergeCell ref="E5:G5"/>
    <mergeCell ref="A1:G1"/>
    <mergeCell ref="A3:G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1:S89"/>
  <sheetViews>
    <sheetView zoomScale="75" zoomScaleNormal="75" zoomScaleSheetLayoutView="50" workbookViewId="0" topLeftCell="A84">
      <selection activeCell="A84" sqref="A84"/>
    </sheetView>
  </sheetViews>
  <sheetFormatPr defaultColWidth="11.421875" defaultRowHeight="12.75"/>
  <cols>
    <col min="1" max="1" width="25.140625" style="6" customWidth="1"/>
    <col min="2" max="7" width="14.421875" style="6" customWidth="1"/>
    <col min="8" max="8" width="19.7109375" style="6" customWidth="1"/>
    <col min="9" max="9" width="15.8515625" style="6" customWidth="1"/>
    <col min="10" max="16384" width="11.421875" style="6" customWidth="1"/>
  </cols>
  <sheetData>
    <row r="1" spans="1:8" ht="18">
      <c r="A1" s="440" t="s">
        <v>0</v>
      </c>
      <c r="B1" s="440"/>
      <c r="C1" s="440"/>
      <c r="D1" s="440"/>
      <c r="E1" s="440"/>
      <c r="F1" s="440"/>
      <c r="G1" s="440"/>
      <c r="H1" s="440"/>
    </row>
    <row r="2" spans="1:8" ht="12.75">
      <c r="A2" s="392"/>
      <c r="B2" s="392"/>
      <c r="C2" s="392"/>
      <c r="D2" s="392"/>
      <c r="E2" s="392"/>
      <c r="F2" s="392"/>
      <c r="G2" s="392"/>
      <c r="H2" s="392"/>
    </row>
    <row r="3" spans="1:8" ht="15">
      <c r="A3" s="429" t="s">
        <v>447</v>
      </c>
      <c r="B3" s="429"/>
      <c r="C3" s="429"/>
      <c r="D3" s="429"/>
      <c r="E3" s="429"/>
      <c r="F3" s="429"/>
      <c r="G3" s="429"/>
      <c r="H3" s="429"/>
    </row>
    <row r="4" spans="1:8" ht="12.75">
      <c r="A4" s="393"/>
      <c r="B4" s="46"/>
      <c r="C4" s="46"/>
      <c r="D4" s="46"/>
      <c r="E4" s="46"/>
      <c r="F4" s="46"/>
      <c r="G4" s="46"/>
      <c r="H4" s="46"/>
    </row>
    <row r="5" spans="1:8" ht="12.75">
      <c r="A5" s="88" t="s">
        <v>198</v>
      </c>
      <c r="B5" s="433" t="s">
        <v>269</v>
      </c>
      <c r="C5" s="450"/>
      <c r="D5" s="450"/>
      <c r="E5" s="450"/>
      <c r="F5" s="450"/>
      <c r="G5" s="450"/>
      <c r="H5" s="450"/>
    </row>
    <row r="6" spans="1:8" ht="12.75">
      <c r="A6" s="88" t="s">
        <v>204</v>
      </c>
      <c r="B6" s="394"/>
      <c r="C6" s="28" t="s">
        <v>9</v>
      </c>
      <c r="D6" s="395"/>
      <c r="E6" s="433" t="s">
        <v>10</v>
      </c>
      <c r="F6" s="450"/>
      <c r="G6" s="450"/>
      <c r="H6" s="450"/>
    </row>
    <row r="7" spans="1:8" ht="12.75">
      <c r="A7" s="28" t="s">
        <v>207</v>
      </c>
      <c r="B7" s="365"/>
      <c r="C7" s="366"/>
      <c r="D7" s="366"/>
      <c r="E7" s="433" t="s">
        <v>277</v>
      </c>
      <c r="F7" s="434"/>
      <c r="G7" s="433" t="s">
        <v>278</v>
      </c>
      <c r="H7" s="450"/>
    </row>
    <row r="8" spans="1:17" ht="13.5" thickBot="1">
      <c r="A8" s="80"/>
      <c r="B8" s="365" t="s">
        <v>157</v>
      </c>
      <c r="C8" s="334" t="s">
        <v>158</v>
      </c>
      <c r="D8" s="334" t="s">
        <v>9</v>
      </c>
      <c r="E8" s="396" t="s">
        <v>157</v>
      </c>
      <c r="F8" s="396" t="s">
        <v>158</v>
      </c>
      <c r="G8" s="396" t="s">
        <v>157</v>
      </c>
      <c r="H8" s="334" t="s">
        <v>158</v>
      </c>
      <c r="P8" s="390"/>
      <c r="Q8" s="390"/>
    </row>
    <row r="9" spans="1:17" ht="12.75">
      <c r="A9" s="154" t="s">
        <v>212</v>
      </c>
      <c r="B9" s="322">
        <v>3036</v>
      </c>
      <c r="C9" s="322" t="s">
        <v>113</v>
      </c>
      <c r="D9" s="322">
        <v>3036</v>
      </c>
      <c r="E9" s="323">
        <v>2352</v>
      </c>
      <c r="F9" s="323" t="s">
        <v>113</v>
      </c>
      <c r="G9" s="324" t="s">
        <v>113</v>
      </c>
      <c r="H9" s="324" t="s">
        <v>113</v>
      </c>
      <c r="I9" s="382"/>
      <c r="J9" s="382"/>
      <c r="P9" s="390"/>
      <c r="Q9" s="390"/>
    </row>
    <row r="10" spans="1:17" ht="12.75">
      <c r="A10" s="155" t="s">
        <v>213</v>
      </c>
      <c r="B10" s="325">
        <v>2602</v>
      </c>
      <c r="C10" s="326" t="s">
        <v>113</v>
      </c>
      <c r="D10" s="327">
        <v>2602</v>
      </c>
      <c r="E10" s="327">
        <v>2435</v>
      </c>
      <c r="F10" s="339" t="s">
        <v>113</v>
      </c>
      <c r="G10" s="326" t="s">
        <v>113</v>
      </c>
      <c r="H10" s="326" t="s">
        <v>113</v>
      </c>
      <c r="I10" s="382"/>
      <c r="J10" s="382"/>
      <c r="P10" s="390"/>
      <c r="Q10" s="390"/>
    </row>
    <row r="11" spans="1:17" ht="12.75">
      <c r="A11" s="155" t="s">
        <v>214</v>
      </c>
      <c r="B11" s="325">
        <v>11941</v>
      </c>
      <c r="C11" s="326" t="s">
        <v>113</v>
      </c>
      <c r="D11" s="327">
        <f>SUM(B11:C11)</f>
        <v>11941</v>
      </c>
      <c r="E11" s="327">
        <v>11587</v>
      </c>
      <c r="F11" s="339" t="s">
        <v>113</v>
      </c>
      <c r="G11" s="326" t="s">
        <v>113</v>
      </c>
      <c r="H11" s="326" t="s">
        <v>113</v>
      </c>
      <c r="I11" s="382"/>
      <c r="J11" s="382"/>
      <c r="P11" s="390"/>
      <c r="Q11" s="390"/>
    </row>
    <row r="12" spans="1:17" ht="12.75">
      <c r="A12" s="155" t="s">
        <v>215</v>
      </c>
      <c r="B12" s="325">
        <v>15747</v>
      </c>
      <c r="C12" s="326" t="s">
        <v>113</v>
      </c>
      <c r="D12" s="325">
        <v>15747</v>
      </c>
      <c r="E12" s="327">
        <v>12956</v>
      </c>
      <c r="F12" s="339" t="s">
        <v>113</v>
      </c>
      <c r="G12" s="326" t="s">
        <v>113</v>
      </c>
      <c r="H12" s="326" t="s">
        <v>113</v>
      </c>
      <c r="I12" s="382"/>
      <c r="J12" s="382"/>
      <c r="P12" s="390"/>
      <c r="Q12" s="390"/>
    </row>
    <row r="13" spans="1:17" ht="12.75">
      <c r="A13" s="159" t="s">
        <v>216</v>
      </c>
      <c r="B13" s="329">
        <f>SUM(B9:B12)</f>
        <v>33326</v>
      </c>
      <c r="C13" s="329" t="s">
        <v>113</v>
      </c>
      <c r="D13" s="329">
        <f>SUM(D9:D12)</f>
        <v>33326</v>
      </c>
      <c r="E13" s="329">
        <f>SUM(E9:E12)</f>
        <v>29330</v>
      </c>
      <c r="F13" s="329" t="s">
        <v>113</v>
      </c>
      <c r="G13" s="331" t="s">
        <v>113</v>
      </c>
      <c r="H13" s="331" t="s">
        <v>113</v>
      </c>
      <c r="I13" s="382"/>
      <c r="J13" s="382"/>
      <c r="P13" s="390"/>
      <c r="Q13" s="390"/>
    </row>
    <row r="14" spans="1:17" ht="12.75">
      <c r="A14" s="159"/>
      <c r="B14" s="329"/>
      <c r="C14" s="329"/>
      <c r="D14" s="329"/>
      <c r="E14" s="330"/>
      <c r="F14" s="330"/>
      <c r="G14" s="330"/>
      <c r="H14" s="329"/>
      <c r="I14" s="382"/>
      <c r="J14" s="382"/>
      <c r="P14" s="390"/>
      <c r="Q14" s="390"/>
    </row>
    <row r="15" spans="1:17" ht="12.75">
      <c r="A15" s="159" t="s">
        <v>217</v>
      </c>
      <c r="B15" s="329">
        <v>110</v>
      </c>
      <c r="C15" s="331" t="s">
        <v>113</v>
      </c>
      <c r="D15" s="329">
        <v>110</v>
      </c>
      <c r="E15" s="330">
        <v>100</v>
      </c>
      <c r="F15" s="340" t="s">
        <v>113</v>
      </c>
      <c r="G15" s="331" t="s">
        <v>113</v>
      </c>
      <c r="H15" s="331" t="s">
        <v>113</v>
      </c>
      <c r="I15" s="382"/>
      <c r="J15" s="382"/>
      <c r="P15" s="390"/>
      <c r="Q15" s="390"/>
    </row>
    <row r="16" spans="1:17" ht="12.75">
      <c r="A16" s="159"/>
      <c r="B16" s="329"/>
      <c r="C16" s="329"/>
      <c r="D16" s="329"/>
      <c r="E16" s="330"/>
      <c r="F16" s="330"/>
      <c r="G16" s="330"/>
      <c r="H16" s="329"/>
      <c r="I16" s="382"/>
      <c r="J16" s="382"/>
      <c r="P16" s="390"/>
      <c r="Q16" s="390"/>
    </row>
    <row r="17" spans="1:17" ht="12.75">
      <c r="A17" s="159" t="s">
        <v>218</v>
      </c>
      <c r="B17" s="329">
        <v>42</v>
      </c>
      <c r="C17" s="331" t="s">
        <v>113</v>
      </c>
      <c r="D17" s="329">
        <v>42</v>
      </c>
      <c r="E17" s="330">
        <v>42</v>
      </c>
      <c r="F17" s="340" t="s">
        <v>113</v>
      </c>
      <c r="G17" s="331" t="s">
        <v>113</v>
      </c>
      <c r="H17" s="331" t="s">
        <v>113</v>
      </c>
      <c r="I17" s="382"/>
      <c r="J17" s="382"/>
      <c r="P17" s="390"/>
      <c r="Q17" s="390"/>
    </row>
    <row r="18" spans="1:17" ht="12.75">
      <c r="A18" s="159"/>
      <c r="B18" s="325"/>
      <c r="C18" s="325"/>
      <c r="D18" s="325"/>
      <c r="E18" s="327"/>
      <c r="F18" s="327"/>
      <c r="G18" s="327"/>
      <c r="H18" s="325"/>
      <c r="I18" s="382"/>
      <c r="J18" s="382"/>
      <c r="P18" s="390"/>
      <c r="Q18" s="390"/>
    </row>
    <row r="19" spans="1:17" ht="12.75">
      <c r="A19" s="163" t="s">
        <v>219</v>
      </c>
      <c r="B19" s="325">
        <v>10222</v>
      </c>
      <c r="C19" s="325">
        <v>2625</v>
      </c>
      <c r="D19" s="325">
        <v>12847</v>
      </c>
      <c r="E19" s="327">
        <v>8920</v>
      </c>
      <c r="F19" s="327">
        <v>2625</v>
      </c>
      <c r="G19" s="326" t="s">
        <v>113</v>
      </c>
      <c r="H19" s="326" t="s">
        <v>113</v>
      </c>
      <c r="I19" s="382"/>
      <c r="J19" s="382"/>
      <c r="P19" s="390"/>
      <c r="Q19" s="390"/>
    </row>
    <row r="20" spans="1:17" ht="12.75">
      <c r="A20" s="163" t="s">
        <v>220</v>
      </c>
      <c r="B20" s="325">
        <v>177</v>
      </c>
      <c r="C20" s="326" t="s">
        <v>113</v>
      </c>
      <c r="D20" s="325">
        <v>177</v>
      </c>
      <c r="E20" s="327">
        <v>121</v>
      </c>
      <c r="F20" s="339" t="s">
        <v>113</v>
      </c>
      <c r="G20" s="326" t="s">
        <v>113</v>
      </c>
      <c r="H20" s="326" t="s">
        <v>113</v>
      </c>
      <c r="I20" s="382"/>
      <c r="J20" s="382"/>
      <c r="P20" s="390"/>
      <c r="Q20" s="390"/>
    </row>
    <row r="21" spans="1:17" ht="12.75">
      <c r="A21" s="155" t="s">
        <v>221</v>
      </c>
      <c r="B21" s="325">
        <v>190</v>
      </c>
      <c r="C21" s="326" t="s">
        <v>113</v>
      </c>
      <c r="D21" s="325">
        <v>190</v>
      </c>
      <c r="E21" s="327">
        <v>120</v>
      </c>
      <c r="F21" s="339" t="s">
        <v>113</v>
      </c>
      <c r="G21" s="326" t="s">
        <v>113</v>
      </c>
      <c r="H21" s="326" t="s">
        <v>113</v>
      </c>
      <c r="I21" s="382"/>
      <c r="J21" s="382"/>
      <c r="P21" s="390"/>
      <c r="Q21" s="390"/>
    </row>
    <row r="22" spans="1:17" ht="12.75">
      <c r="A22" s="164" t="s">
        <v>455</v>
      </c>
      <c r="B22" s="329">
        <v>10589</v>
      </c>
      <c r="C22" s="329">
        <v>2625</v>
      </c>
      <c r="D22" s="329">
        <v>13214</v>
      </c>
      <c r="E22" s="329">
        <v>9161</v>
      </c>
      <c r="F22" s="329">
        <v>2625</v>
      </c>
      <c r="G22" s="331" t="s">
        <v>113</v>
      </c>
      <c r="H22" s="331" t="s">
        <v>113</v>
      </c>
      <c r="I22" s="382"/>
      <c r="J22" s="382"/>
      <c r="P22" s="390"/>
      <c r="Q22" s="390"/>
    </row>
    <row r="23" spans="1:17" ht="12.75">
      <c r="A23" s="164"/>
      <c r="B23" s="329"/>
      <c r="C23" s="329"/>
      <c r="D23" s="329"/>
      <c r="E23" s="330"/>
      <c r="F23" s="330"/>
      <c r="G23" s="330"/>
      <c r="H23" s="329"/>
      <c r="I23" s="382"/>
      <c r="J23" s="382"/>
      <c r="P23" s="390"/>
      <c r="Q23" s="390"/>
    </row>
    <row r="24" spans="1:17" ht="12.75">
      <c r="A24" s="159" t="s">
        <v>222</v>
      </c>
      <c r="B24" s="329">
        <v>12635</v>
      </c>
      <c r="C24" s="329">
        <v>11781</v>
      </c>
      <c r="D24" s="329">
        <v>24416</v>
      </c>
      <c r="E24" s="330">
        <v>11260</v>
      </c>
      <c r="F24" s="330">
        <v>10227</v>
      </c>
      <c r="G24" s="331" t="s">
        <v>113</v>
      </c>
      <c r="H24" s="331" t="s">
        <v>113</v>
      </c>
      <c r="I24" s="382"/>
      <c r="J24" s="382"/>
      <c r="P24" s="390"/>
      <c r="Q24" s="390"/>
    </row>
    <row r="25" spans="1:17" ht="12.75">
      <c r="A25" s="159"/>
      <c r="B25" s="329"/>
      <c r="C25" s="329"/>
      <c r="D25" s="329"/>
      <c r="E25" s="330"/>
      <c r="F25" s="330"/>
      <c r="G25" s="330"/>
      <c r="H25" s="329"/>
      <c r="I25" s="382"/>
      <c r="J25" s="382"/>
      <c r="P25" s="390"/>
      <c r="Q25" s="390"/>
    </row>
    <row r="26" spans="1:17" ht="12.75">
      <c r="A26" s="159" t="s">
        <v>223</v>
      </c>
      <c r="B26" s="329">
        <v>38795</v>
      </c>
      <c r="C26" s="329">
        <v>4060</v>
      </c>
      <c r="D26" s="329">
        <v>42855</v>
      </c>
      <c r="E26" s="330">
        <v>35844</v>
      </c>
      <c r="F26" s="330">
        <v>3264</v>
      </c>
      <c r="G26" s="331" t="s">
        <v>113</v>
      </c>
      <c r="H26" s="331" t="s">
        <v>113</v>
      </c>
      <c r="I26" s="382"/>
      <c r="J26" s="382"/>
      <c r="P26" s="390"/>
      <c r="Q26" s="390"/>
    </row>
    <row r="27" spans="1:17" ht="12.75">
      <c r="A27" s="159"/>
      <c r="B27" s="325"/>
      <c r="C27" s="325"/>
      <c r="D27" s="325"/>
      <c r="E27" s="327"/>
      <c r="F27" s="327"/>
      <c r="G27" s="327"/>
      <c r="H27" s="325"/>
      <c r="I27" s="382"/>
      <c r="J27" s="382"/>
      <c r="P27" s="390"/>
      <c r="Q27" s="390"/>
    </row>
    <row r="28" spans="1:17" ht="12.75">
      <c r="A28" s="155" t="s">
        <v>224</v>
      </c>
      <c r="B28" s="325">
        <v>3070</v>
      </c>
      <c r="C28" s="325">
        <v>1955</v>
      </c>
      <c r="D28" s="325">
        <v>5025</v>
      </c>
      <c r="E28" s="327">
        <v>2907</v>
      </c>
      <c r="F28" s="327">
        <v>1298</v>
      </c>
      <c r="G28" s="326" t="s">
        <v>113</v>
      </c>
      <c r="H28" s="326" t="s">
        <v>113</v>
      </c>
      <c r="I28" s="382"/>
      <c r="J28" s="382"/>
      <c r="P28" s="390"/>
      <c r="Q28" s="390"/>
    </row>
    <row r="29" spans="1:17" ht="12.75">
      <c r="A29" s="155" t="s">
        <v>225</v>
      </c>
      <c r="B29" s="325">
        <v>3701</v>
      </c>
      <c r="C29" s="325">
        <v>60</v>
      </c>
      <c r="D29" s="325">
        <v>3761</v>
      </c>
      <c r="E29" s="327">
        <v>3285</v>
      </c>
      <c r="F29" s="327">
        <v>15</v>
      </c>
      <c r="G29" s="326" t="s">
        <v>113</v>
      </c>
      <c r="H29" s="326" t="s">
        <v>113</v>
      </c>
      <c r="I29" s="382"/>
      <c r="J29" s="382"/>
      <c r="P29" s="390"/>
      <c r="Q29" s="390"/>
    </row>
    <row r="30" spans="1:17" ht="12.75">
      <c r="A30" s="155" t="s">
        <v>226</v>
      </c>
      <c r="B30" s="325">
        <v>27083</v>
      </c>
      <c r="C30" s="325">
        <v>6421</v>
      </c>
      <c r="D30" s="325">
        <v>33504</v>
      </c>
      <c r="E30" s="327">
        <v>26814</v>
      </c>
      <c r="F30" s="327">
        <v>6400</v>
      </c>
      <c r="G30" s="326" t="s">
        <v>113</v>
      </c>
      <c r="H30" s="326" t="s">
        <v>113</v>
      </c>
      <c r="I30" s="382"/>
      <c r="J30" s="382"/>
      <c r="P30" s="390"/>
      <c r="Q30" s="390"/>
    </row>
    <row r="31" spans="1:17" ht="12.75">
      <c r="A31" s="164" t="s">
        <v>456</v>
      </c>
      <c r="B31" s="329">
        <v>33854</v>
      </c>
      <c r="C31" s="329">
        <v>8436</v>
      </c>
      <c r="D31" s="329">
        <v>42290</v>
      </c>
      <c r="E31" s="329">
        <v>33006</v>
      </c>
      <c r="F31" s="329">
        <v>7713</v>
      </c>
      <c r="G31" s="331" t="s">
        <v>113</v>
      </c>
      <c r="H31" s="331" t="s">
        <v>113</v>
      </c>
      <c r="I31" s="382"/>
      <c r="J31" s="382"/>
      <c r="P31" s="390"/>
      <c r="Q31" s="390"/>
    </row>
    <row r="32" spans="1:17" ht="12.75">
      <c r="A32" s="164"/>
      <c r="B32" s="325"/>
      <c r="C32" s="325"/>
      <c r="D32" s="325"/>
      <c r="E32" s="327"/>
      <c r="F32" s="327"/>
      <c r="G32" s="327"/>
      <c r="H32" s="325"/>
      <c r="I32" s="382"/>
      <c r="J32" s="382"/>
      <c r="P32" s="390"/>
      <c r="Q32" s="390"/>
    </row>
    <row r="33" spans="1:17" ht="12.75">
      <c r="A33" s="155" t="s">
        <v>227</v>
      </c>
      <c r="B33" s="325">
        <v>24706</v>
      </c>
      <c r="C33" s="325">
        <v>34</v>
      </c>
      <c r="D33" s="325">
        <v>24740</v>
      </c>
      <c r="E33" s="327">
        <v>23491</v>
      </c>
      <c r="F33" s="327">
        <v>31</v>
      </c>
      <c r="G33" s="326" t="s">
        <v>113</v>
      </c>
      <c r="H33" s="326" t="s">
        <v>113</v>
      </c>
      <c r="I33" s="382"/>
      <c r="J33" s="382"/>
      <c r="P33" s="390"/>
      <c r="Q33" s="390"/>
    </row>
    <row r="34" spans="1:17" ht="12.75">
      <c r="A34" s="155" t="s">
        <v>228</v>
      </c>
      <c r="B34" s="325">
        <v>2509</v>
      </c>
      <c r="C34" s="325" t="s">
        <v>113</v>
      </c>
      <c r="D34" s="325">
        <v>2509</v>
      </c>
      <c r="E34" s="327">
        <v>2362</v>
      </c>
      <c r="F34" s="339" t="s">
        <v>113</v>
      </c>
      <c r="G34" s="326" t="s">
        <v>113</v>
      </c>
      <c r="H34" s="326" t="s">
        <v>113</v>
      </c>
      <c r="I34" s="382"/>
      <c r="J34" s="382"/>
      <c r="P34" s="390"/>
      <c r="Q34" s="390"/>
    </row>
    <row r="35" spans="1:17" ht="12.75">
      <c r="A35" s="155" t="s">
        <v>229</v>
      </c>
      <c r="B35" s="325">
        <v>2700</v>
      </c>
      <c r="C35" s="325">
        <v>2259</v>
      </c>
      <c r="D35" s="325">
        <v>4959</v>
      </c>
      <c r="E35" s="327">
        <v>2534</v>
      </c>
      <c r="F35" s="327">
        <v>1982</v>
      </c>
      <c r="G35" s="326" t="s">
        <v>113</v>
      </c>
      <c r="H35" s="326" t="s">
        <v>113</v>
      </c>
      <c r="I35" s="382"/>
      <c r="J35" s="382"/>
      <c r="P35" s="390"/>
      <c r="Q35" s="390"/>
    </row>
    <row r="36" spans="1:17" ht="12.75">
      <c r="A36" s="155" t="s">
        <v>230</v>
      </c>
      <c r="B36" s="325">
        <v>31765</v>
      </c>
      <c r="C36" s="325">
        <v>903</v>
      </c>
      <c r="D36" s="325">
        <v>32668</v>
      </c>
      <c r="E36" s="327">
        <v>28827</v>
      </c>
      <c r="F36" s="327">
        <v>842</v>
      </c>
      <c r="G36" s="325" t="s">
        <v>113</v>
      </c>
      <c r="H36" s="326" t="s">
        <v>113</v>
      </c>
      <c r="I36" s="382"/>
      <c r="J36" s="382"/>
      <c r="P36" s="390"/>
      <c r="Q36" s="390"/>
    </row>
    <row r="37" spans="1:17" ht="12.75">
      <c r="A37" s="159" t="s">
        <v>231</v>
      </c>
      <c r="B37" s="329">
        <v>61680</v>
      </c>
      <c r="C37" s="329">
        <v>3196</v>
      </c>
      <c r="D37" s="329">
        <v>64876</v>
      </c>
      <c r="E37" s="329">
        <v>57214</v>
      </c>
      <c r="F37" s="329">
        <v>2855</v>
      </c>
      <c r="G37" s="329" t="s">
        <v>113</v>
      </c>
      <c r="H37" s="331" t="s">
        <v>113</v>
      </c>
      <c r="I37" s="382"/>
      <c r="J37" s="382"/>
      <c r="P37" s="390"/>
      <c r="Q37" s="390"/>
    </row>
    <row r="38" spans="1:17" ht="12.75">
      <c r="A38" s="159"/>
      <c r="B38" s="329"/>
      <c r="C38" s="329"/>
      <c r="D38" s="329"/>
      <c r="E38" s="330"/>
      <c r="F38" s="330"/>
      <c r="G38" s="330"/>
      <c r="H38" s="329"/>
      <c r="I38" s="382"/>
      <c r="J38" s="382"/>
      <c r="P38" s="390"/>
      <c r="Q38" s="390"/>
    </row>
    <row r="39" spans="1:17" ht="12.75">
      <c r="A39" s="159" t="s">
        <v>232</v>
      </c>
      <c r="B39" s="329">
        <v>1890</v>
      </c>
      <c r="C39" s="331" t="s">
        <v>113</v>
      </c>
      <c r="D39" s="329">
        <v>1890</v>
      </c>
      <c r="E39" s="330">
        <v>1361</v>
      </c>
      <c r="F39" s="340" t="s">
        <v>113</v>
      </c>
      <c r="G39" s="331" t="s">
        <v>113</v>
      </c>
      <c r="H39" s="331" t="s">
        <v>113</v>
      </c>
      <c r="I39" s="382"/>
      <c r="J39" s="382"/>
      <c r="P39" s="390"/>
      <c r="Q39" s="390"/>
    </row>
    <row r="40" spans="1:17" ht="12.75">
      <c r="A40" s="159"/>
      <c r="B40" s="325"/>
      <c r="C40" s="325"/>
      <c r="D40" s="325"/>
      <c r="E40" s="327"/>
      <c r="F40" s="327"/>
      <c r="G40" s="327"/>
      <c r="H40" s="325"/>
      <c r="I40" s="382"/>
      <c r="J40" s="382"/>
      <c r="P40" s="390"/>
      <c r="Q40" s="390"/>
    </row>
    <row r="41" spans="1:17" ht="12.75">
      <c r="A41" s="163" t="s">
        <v>233</v>
      </c>
      <c r="B41" s="325">
        <v>4147</v>
      </c>
      <c r="C41" s="326">
        <v>2</v>
      </c>
      <c r="D41" s="325">
        <v>4149</v>
      </c>
      <c r="E41" s="327">
        <v>4136</v>
      </c>
      <c r="F41" s="339">
        <v>2</v>
      </c>
      <c r="G41" s="326" t="s">
        <v>113</v>
      </c>
      <c r="H41" s="326" t="s">
        <v>113</v>
      </c>
      <c r="I41" s="382"/>
      <c r="J41" s="382"/>
      <c r="P41" s="390"/>
      <c r="Q41" s="390"/>
    </row>
    <row r="42" spans="1:17" ht="12.75">
      <c r="A42" s="163" t="s">
        <v>234</v>
      </c>
      <c r="B42" s="325">
        <v>15078</v>
      </c>
      <c r="C42" s="325">
        <v>717</v>
      </c>
      <c r="D42" s="325">
        <v>15795</v>
      </c>
      <c r="E42" s="327">
        <v>12557</v>
      </c>
      <c r="F42" s="339">
        <v>507</v>
      </c>
      <c r="G42" s="326" t="s">
        <v>113</v>
      </c>
      <c r="H42" s="326" t="s">
        <v>113</v>
      </c>
      <c r="I42" s="382"/>
      <c r="J42" s="382"/>
      <c r="P42" s="390"/>
      <c r="Q42" s="390"/>
    </row>
    <row r="43" spans="1:17" ht="12.75">
      <c r="A43" s="163" t="s">
        <v>235</v>
      </c>
      <c r="B43" s="325">
        <v>15901</v>
      </c>
      <c r="C43" s="326">
        <v>8</v>
      </c>
      <c r="D43" s="325">
        <v>15909</v>
      </c>
      <c r="E43" s="327">
        <v>15393</v>
      </c>
      <c r="F43" s="339">
        <v>3</v>
      </c>
      <c r="G43" s="326" t="s">
        <v>113</v>
      </c>
      <c r="H43" s="326" t="s">
        <v>113</v>
      </c>
      <c r="I43" s="382"/>
      <c r="J43" s="382"/>
      <c r="P43" s="390"/>
      <c r="Q43" s="390"/>
    </row>
    <row r="44" spans="1:17" ht="12.75">
      <c r="A44" s="155" t="s">
        <v>236</v>
      </c>
      <c r="B44" s="325">
        <v>611</v>
      </c>
      <c r="C44" s="326" t="s">
        <v>113</v>
      </c>
      <c r="D44" s="325">
        <v>611</v>
      </c>
      <c r="E44" s="327">
        <v>611</v>
      </c>
      <c r="F44" s="339" t="s">
        <v>113</v>
      </c>
      <c r="G44" s="326" t="s">
        <v>113</v>
      </c>
      <c r="H44" s="326" t="s">
        <v>113</v>
      </c>
      <c r="I44" s="382"/>
      <c r="J44" s="382"/>
      <c r="P44" s="390"/>
      <c r="Q44" s="390"/>
    </row>
    <row r="45" spans="1:17" ht="12.75">
      <c r="A45" s="155" t="s">
        <v>237</v>
      </c>
      <c r="B45" s="325">
        <v>2631</v>
      </c>
      <c r="C45" s="325" t="s">
        <v>113</v>
      </c>
      <c r="D45" s="325">
        <v>2631</v>
      </c>
      <c r="E45" s="327">
        <v>2477</v>
      </c>
      <c r="F45" s="327" t="s">
        <v>113</v>
      </c>
      <c r="G45" s="325">
        <v>100</v>
      </c>
      <c r="H45" s="325" t="s">
        <v>113</v>
      </c>
      <c r="I45" s="382"/>
      <c r="J45" s="382"/>
      <c r="P45" s="390"/>
      <c r="Q45" s="390"/>
    </row>
    <row r="46" spans="1:17" ht="12.75">
      <c r="A46" s="155" t="s">
        <v>238</v>
      </c>
      <c r="B46" s="325">
        <v>1636</v>
      </c>
      <c r="C46" s="326">
        <v>50</v>
      </c>
      <c r="D46" s="325">
        <v>1686</v>
      </c>
      <c r="E46" s="327">
        <v>1572</v>
      </c>
      <c r="F46" s="339">
        <v>50</v>
      </c>
      <c r="G46" s="326" t="s">
        <v>113</v>
      </c>
      <c r="H46" s="326" t="s">
        <v>113</v>
      </c>
      <c r="I46" s="382"/>
      <c r="J46" s="382"/>
      <c r="P46" s="390"/>
      <c r="Q46" s="390"/>
    </row>
    <row r="47" spans="1:17" ht="12.75">
      <c r="A47" s="155" t="s">
        <v>239</v>
      </c>
      <c r="B47" s="325">
        <v>1504</v>
      </c>
      <c r="C47" s="326">
        <v>64</v>
      </c>
      <c r="D47" s="325">
        <v>1568</v>
      </c>
      <c r="E47" s="327">
        <v>1266</v>
      </c>
      <c r="F47" s="339">
        <v>64</v>
      </c>
      <c r="G47" s="326" t="s">
        <v>113</v>
      </c>
      <c r="H47" s="326" t="s">
        <v>113</v>
      </c>
      <c r="I47" s="382"/>
      <c r="J47" s="382"/>
      <c r="P47" s="390"/>
      <c r="Q47" s="390"/>
    </row>
    <row r="48" spans="1:17" ht="12.75">
      <c r="A48" s="155" t="s">
        <v>240</v>
      </c>
      <c r="B48" s="325">
        <v>13638</v>
      </c>
      <c r="C48" s="325">
        <v>1763</v>
      </c>
      <c r="D48" s="325">
        <v>15401</v>
      </c>
      <c r="E48" s="327">
        <v>12962</v>
      </c>
      <c r="F48" s="327">
        <v>1585</v>
      </c>
      <c r="G48" s="326" t="s">
        <v>113</v>
      </c>
      <c r="H48" s="326" t="s">
        <v>113</v>
      </c>
      <c r="I48" s="382"/>
      <c r="J48" s="382"/>
      <c r="P48" s="390"/>
      <c r="Q48" s="390"/>
    </row>
    <row r="49" spans="1:17" ht="12.75">
      <c r="A49" s="155" t="s">
        <v>241</v>
      </c>
      <c r="B49" s="325">
        <v>12766</v>
      </c>
      <c r="C49" s="325" t="s">
        <v>113</v>
      </c>
      <c r="D49" s="325">
        <v>12766</v>
      </c>
      <c r="E49" s="327">
        <v>12162</v>
      </c>
      <c r="F49" s="327" t="s">
        <v>113</v>
      </c>
      <c r="G49" s="326" t="s">
        <v>113</v>
      </c>
      <c r="H49" s="326" t="s">
        <v>113</v>
      </c>
      <c r="I49" s="382"/>
      <c r="J49" s="382"/>
      <c r="P49" s="390"/>
      <c r="Q49" s="390"/>
    </row>
    <row r="50" spans="1:17" ht="12.75">
      <c r="A50" s="164" t="s">
        <v>457</v>
      </c>
      <c r="B50" s="329">
        <v>67912</v>
      </c>
      <c r="C50" s="329">
        <v>2604</v>
      </c>
      <c r="D50" s="329">
        <v>70516</v>
      </c>
      <c r="E50" s="329">
        <v>63136</v>
      </c>
      <c r="F50" s="329">
        <v>2211</v>
      </c>
      <c r="G50" s="329">
        <v>100</v>
      </c>
      <c r="H50" s="331" t="s">
        <v>113</v>
      </c>
      <c r="I50" s="382"/>
      <c r="J50" s="382"/>
      <c r="P50" s="390"/>
      <c r="Q50" s="390"/>
    </row>
    <row r="51" spans="1:17" ht="12.75">
      <c r="A51" s="164"/>
      <c r="B51" s="329"/>
      <c r="C51" s="329"/>
      <c r="D51" s="329"/>
      <c r="E51" s="330"/>
      <c r="F51" s="330"/>
      <c r="G51" s="330"/>
      <c r="H51" s="329"/>
      <c r="I51" s="382"/>
      <c r="J51" s="382"/>
      <c r="P51" s="390"/>
      <c r="Q51" s="390"/>
    </row>
    <row r="52" spans="1:17" ht="12.75">
      <c r="A52" s="159" t="s">
        <v>242</v>
      </c>
      <c r="B52" s="329">
        <v>18299</v>
      </c>
      <c r="C52" s="331">
        <v>156</v>
      </c>
      <c r="D52" s="329">
        <v>18455</v>
      </c>
      <c r="E52" s="330">
        <v>18299</v>
      </c>
      <c r="F52" s="340">
        <v>156</v>
      </c>
      <c r="G52" s="329" t="s">
        <v>113</v>
      </c>
      <c r="H52" s="331" t="s">
        <v>113</v>
      </c>
      <c r="I52" s="382"/>
      <c r="J52" s="382"/>
      <c r="P52" s="390"/>
      <c r="Q52" s="390"/>
    </row>
    <row r="53" spans="1:17" ht="12.75">
      <c r="A53" s="159"/>
      <c r="B53" s="325"/>
      <c r="C53" s="325"/>
      <c r="D53" s="325"/>
      <c r="E53" s="327"/>
      <c r="F53" s="327"/>
      <c r="G53" s="325"/>
      <c r="H53" s="325"/>
      <c r="I53" s="382"/>
      <c r="J53" s="382"/>
      <c r="P53" s="390"/>
      <c r="Q53" s="390"/>
    </row>
    <row r="54" spans="1:17" ht="12.75">
      <c r="A54" s="155" t="s">
        <v>243</v>
      </c>
      <c r="B54" s="325">
        <v>106030</v>
      </c>
      <c r="C54" s="325">
        <v>15597</v>
      </c>
      <c r="D54" s="325">
        <v>121627</v>
      </c>
      <c r="E54" s="327">
        <v>98000</v>
      </c>
      <c r="F54" s="327">
        <v>11800</v>
      </c>
      <c r="G54" s="325">
        <v>140</v>
      </c>
      <c r="H54" s="325">
        <v>25</v>
      </c>
      <c r="I54" s="382"/>
      <c r="J54" s="382"/>
      <c r="P54" s="390"/>
      <c r="Q54" s="390"/>
    </row>
    <row r="55" spans="1:17" ht="12.75">
      <c r="A55" s="163" t="s">
        <v>244</v>
      </c>
      <c r="B55" s="325">
        <v>174411</v>
      </c>
      <c r="C55" s="325">
        <v>36724</v>
      </c>
      <c r="D55" s="325">
        <v>211135</v>
      </c>
      <c r="E55" s="327">
        <v>170005</v>
      </c>
      <c r="F55" s="327">
        <v>35691</v>
      </c>
      <c r="G55" s="325">
        <v>1747</v>
      </c>
      <c r="H55" s="326" t="s">
        <v>113</v>
      </c>
      <c r="I55" s="382"/>
      <c r="J55" s="382"/>
      <c r="P55" s="390"/>
      <c r="Q55" s="390"/>
    </row>
    <row r="56" spans="1:17" ht="12.75">
      <c r="A56" s="155" t="s">
        <v>245</v>
      </c>
      <c r="B56" s="325">
        <v>92691</v>
      </c>
      <c r="C56" s="325">
        <v>8765</v>
      </c>
      <c r="D56" s="325">
        <v>101456</v>
      </c>
      <c r="E56" s="327">
        <v>89870</v>
      </c>
      <c r="F56" s="327">
        <v>8765</v>
      </c>
      <c r="G56" s="325">
        <v>750</v>
      </c>
      <c r="H56" s="326" t="s">
        <v>113</v>
      </c>
      <c r="I56" s="382"/>
      <c r="J56" s="382"/>
      <c r="P56" s="390"/>
      <c r="Q56" s="390"/>
    </row>
    <row r="57" spans="1:17" ht="12.75">
      <c r="A57" s="155" t="s">
        <v>246</v>
      </c>
      <c r="B57" s="325">
        <v>2625</v>
      </c>
      <c r="C57" s="326" t="s">
        <v>113</v>
      </c>
      <c r="D57" s="325">
        <v>2625</v>
      </c>
      <c r="E57" s="327">
        <v>2601</v>
      </c>
      <c r="F57" s="339" t="s">
        <v>113</v>
      </c>
      <c r="G57" s="326" t="s">
        <v>113</v>
      </c>
      <c r="H57" s="326" t="s">
        <v>113</v>
      </c>
      <c r="I57" s="382"/>
      <c r="J57" s="382"/>
      <c r="P57" s="390"/>
      <c r="Q57" s="390"/>
    </row>
    <row r="58" spans="1:17" ht="12.75">
      <c r="A58" s="155" t="s">
        <v>247</v>
      </c>
      <c r="B58" s="325">
        <v>114469</v>
      </c>
      <c r="C58" s="325">
        <v>32273</v>
      </c>
      <c r="D58" s="325">
        <v>146742</v>
      </c>
      <c r="E58" s="327">
        <v>101458</v>
      </c>
      <c r="F58" s="327">
        <v>32273</v>
      </c>
      <c r="G58" s="326" t="s">
        <v>113</v>
      </c>
      <c r="H58" s="326" t="s">
        <v>113</v>
      </c>
      <c r="I58" s="382"/>
      <c r="J58" s="382"/>
      <c r="P58" s="390"/>
      <c r="Q58" s="390"/>
    </row>
    <row r="59" spans="1:17" ht="12.75">
      <c r="A59" s="164" t="s">
        <v>248</v>
      </c>
      <c r="B59" s="329">
        <v>490226</v>
      </c>
      <c r="C59" s="329">
        <v>93359</v>
      </c>
      <c r="D59" s="329">
        <v>583585</v>
      </c>
      <c r="E59" s="329">
        <v>461934</v>
      </c>
      <c r="F59" s="329">
        <v>88529</v>
      </c>
      <c r="G59" s="329">
        <v>2637</v>
      </c>
      <c r="H59" s="329">
        <v>25</v>
      </c>
      <c r="I59" s="382"/>
      <c r="J59" s="382"/>
      <c r="P59" s="390"/>
      <c r="Q59" s="390"/>
    </row>
    <row r="60" spans="1:17" ht="12.75">
      <c r="A60" s="164"/>
      <c r="B60" s="325"/>
      <c r="C60" s="325"/>
      <c r="D60" s="325"/>
      <c r="E60" s="327"/>
      <c r="F60" s="327"/>
      <c r="G60" s="327"/>
      <c r="H60" s="325"/>
      <c r="I60" s="382"/>
      <c r="J60" s="382"/>
      <c r="P60" s="390"/>
      <c r="Q60" s="390"/>
    </row>
    <row r="61" spans="1:17" ht="12.75">
      <c r="A61" s="155" t="s">
        <v>249</v>
      </c>
      <c r="B61" s="325">
        <v>12214</v>
      </c>
      <c r="C61" s="325">
        <v>5395</v>
      </c>
      <c r="D61" s="325">
        <v>17609</v>
      </c>
      <c r="E61" s="327">
        <v>11902</v>
      </c>
      <c r="F61" s="327">
        <v>5187</v>
      </c>
      <c r="G61" s="325" t="s">
        <v>113</v>
      </c>
      <c r="H61" s="326" t="s">
        <v>113</v>
      </c>
      <c r="I61" s="382"/>
      <c r="J61" s="382"/>
      <c r="P61" s="390"/>
      <c r="Q61" s="390"/>
    </row>
    <row r="62" spans="1:17" ht="12.75">
      <c r="A62" s="163" t="s">
        <v>250</v>
      </c>
      <c r="B62" s="325">
        <v>1150</v>
      </c>
      <c r="C62" s="326" t="s">
        <v>113</v>
      </c>
      <c r="D62" s="325">
        <v>1150</v>
      </c>
      <c r="E62" s="327">
        <v>1033</v>
      </c>
      <c r="F62" s="339" t="s">
        <v>113</v>
      </c>
      <c r="G62" s="325" t="s">
        <v>113</v>
      </c>
      <c r="H62" s="326" t="s">
        <v>113</v>
      </c>
      <c r="I62" s="382"/>
      <c r="J62" s="382"/>
      <c r="P62" s="390"/>
      <c r="Q62" s="390"/>
    </row>
    <row r="63" spans="1:17" ht="12.75">
      <c r="A63" s="155" t="s">
        <v>251</v>
      </c>
      <c r="B63" s="325">
        <v>55712</v>
      </c>
      <c r="C63" s="326" t="s">
        <v>113</v>
      </c>
      <c r="D63" s="325">
        <v>55712</v>
      </c>
      <c r="E63" s="327">
        <v>52599</v>
      </c>
      <c r="F63" s="339" t="s">
        <v>113</v>
      </c>
      <c r="G63" s="325">
        <v>600</v>
      </c>
      <c r="H63" s="326" t="s">
        <v>113</v>
      </c>
      <c r="I63" s="382"/>
      <c r="J63" s="382"/>
      <c r="P63" s="390"/>
      <c r="Q63" s="390"/>
    </row>
    <row r="64" spans="1:17" ht="12.75">
      <c r="A64" s="159" t="s">
        <v>252</v>
      </c>
      <c r="B64" s="329">
        <v>69076</v>
      </c>
      <c r="C64" s="329">
        <v>5395</v>
      </c>
      <c r="D64" s="329">
        <v>74471</v>
      </c>
      <c r="E64" s="329">
        <v>65534</v>
      </c>
      <c r="F64" s="329">
        <v>5187</v>
      </c>
      <c r="G64" s="329">
        <v>600</v>
      </c>
      <c r="H64" s="331" t="s">
        <v>113</v>
      </c>
      <c r="I64" s="382"/>
      <c r="J64" s="382"/>
      <c r="P64" s="390"/>
      <c r="Q64" s="390"/>
    </row>
    <row r="65" spans="1:17" ht="12.75">
      <c r="A65" s="159"/>
      <c r="B65" s="329"/>
      <c r="C65" s="329"/>
      <c r="D65" s="329"/>
      <c r="E65" s="330"/>
      <c r="F65" s="330"/>
      <c r="G65" s="330"/>
      <c r="H65" s="329"/>
      <c r="I65" s="382"/>
      <c r="J65" s="382"/>
      <c r="P65" s="390"/>
      <c r="Q65" s="390"/>
    </row>
    <row r="66" spans="1:17" ht="12.75">
      <c r="A66" s="159" t="s">
        <v>253</v>
      </c>
      <c r="B66" s="329">
        <v>37793</v>
      </c>
      <c r="C66" s="329">
        <v>7742</v>
      </c>
      <c r="D66" s="329">
        <v>45535</v>
      </c>
      <c r="E66" s="330">
        <v>36011</v>
      </c>
      <c r="F66" s="330">
        <v>7388</v>
      </c>
      <c r="G66" s="331" t="s">
        <v>113</v>
      </c>
      <c r="H66" s="331" t="s">
        <v>113</v>
      </c>
      <c r="I66" s="382"/>
      <c r="J66" s="382"/>
      <c r="P66" s="390"/>
      <c r="Q66" s="390"/>
    </row>
    <row r="67" spans="1:19" ht="12.75">
      <c r="A67" s="159"/>
      <c r="B67" s="325"/>
      <c r="C67" s="325"/>
      <c r="D67" s="325"/>
      <c r="E67" s="327"/>
      <c r="F67" s="327"/>
      <c r="G67" s="327"/>
      <c r="H67" s="325"/>
      <c r="I67" s="382"/>
      <c r="J67" s="382"/>
      <c r="O67" s="390"/>
      <c r="P67" s="390"/>
      <c r="Q67" s="390"/>
      <c r="S67" s="390"/>
    </row>
    <row r="68" spans="1:19" ht="12.75">
      <c r="A68" s="155" t="s">
        <v>254</v>
      </c>
      <c r="B68" s="325">
        <v>81033</v>
      </c>
      <c r="C68" s="326">
        <v>1000</v>
      </c>
      <c r="D68" s="325">
        <v>82033</v>
      </c>
      <c r="E68" s="327">
        <v>61680</v>
      </c>
      <c r="F68" s="327">
        <v>1000</v>
      </c>
      <c r="G68" s="327">
        <v>12000</v>
      </c>
      <c r="H68" s="326" t="s">
        <v>113</v>
      </c>
      <c r="I68" s="382"/>
      <c r="J68" s="382"/>
      <c r="O68" s="390"/>
      <c r="P68" s="390"/>
      <c r="Q68" s="390"/>
      <c r="S68" s="390"/>
    </row>
    <row r="69" spans="1:17" ht="12.75">
      <c r="A69" s="163" t="s">
        <v>255</v>
      </c>
      <c r="B69" s="325">
        <v>4680</v>
      </c>
      <c r="C69" s="326" t="s">
        <v>113</v>
      </c>
      <c r="D69" s="325">
        <v>4680</v>
      </c>
      <c r="E69" s="327">
        <v>4395</v>
      </c>
      <c r="F69" s="339" t="s">
        <v>113</v>
      </c>
      <c r="G69" s="327" t="s">
        <v>113</v>
      </c>
      <c r="H69" s="326" t="s">
        <v>113</v>
      </c>
      <c r="I69" s="382"/>
      <c r="J69" s="382"/>
      <c r="P69" s="390"/>
      <c r="Q69" s="390"/>
    </row>
    <row r="70" spans="1:17" ht="12.75">
      <c r="A70" s="159" t="s">
        <v>256</v>
      </c>
      <c r="B70" s="329">
        <v>85713</v>
      </c>
      <c r="C70" s="331">
        <v>1000</v>
      </c>
      <c r="D70" s="331">
        <v>86713</v>
      </c>
      <c r="E70" s="329">
        <v>66075</v>
      </c>
      <c r="F70" s="329">
        <v>1000</v>
      </c>
      <c r="G70" s="329">
        <v>12000</v>
      </c>
      <c r="H70" s="331" t="s">
        <v>113</v>
      </c>
      <c r="I70" s="382"/>
      <c r="J70" s="382"/>
      <c r="P70" s="390"/>
      <c r="Q70" s="390"/>
    </row>
    <row r="71" spans="1:17" ht="12.75">
      <c r="A71" s="159"/>
      <c r="B71" s="325"/>
      <c r="C71" s="325"/>
      <c r="D71" s="325"/>
      <c r="E71" s="327"/>
      <c r="F71" s="327"/>
      <c r="G71" s="327"/>
      <c r="H71" s="325"/>
      <c r="I71" s="382"/>
      <c r="J71" s="382"/>
      <c r="P71" s="390"/>
      <c r="Q71" s="390"/>
    </row>
    <row r="72" spans="1:17" ht="12.75">
      <c r="A72" s="163" t="s">
        <v>257</v>
      </c>
      <c r="B72" s="326">
        <v>867</v>
      </c>
      <c r="C72" s="326">
        <v>280</v>
      </c>
      <c r="D72" s="325">
        <v>1147</v>
      </c>
      <c r="E72" s="327">
        <v>801</v>
      </c>
      <c r="F72" s="327">
        <v>249</v>
      </c>
      <c r="G72" s="326" t="s">
        <v>113</v>
      </c>
      <c r="H72" s="326" t="s">
        <v>113</v>
      </c>
      <c r="I72" s="382"/>
      <c r="J72" s="382"/>
      <c r="P72" s="390"/>
      <c r="Q72" s="390"/>
    </row>
    <row r="73" spans="1:17" ht="12.75">
      <c r="A73" s="163" t="s">
        <v>258</v>
      </c>
      <c r="B73" s="325">
        <v>10935</v>
      </c>
      <c r="C73" s="326" t="s">
        <v>113</v>
      </c>
      <c r="D73" s="325">
        <v>10935</v>
      </c>
      <c r="E73" s="327">
        <v>10806</v>
      </c>
      <c r="F73" s="339" t="s">
        <v>113</v>
      </c>
      <c r="G73" s="326" t="s">
        <v>113</v>
      </c>
      <c r="H73" s="326" t="s">
        <v>113</v>
      </c>
      <c r="I73" s="382"/>
      <c r="J73" s="382"/>
      <c r="P73" s="390"/>
      <c r="Q73" s="390"/>
    </row>
    <row r="74" spans="1:17" ht="12.75">
      <c r="A74" s="163" t="s">
        <v>259</v>
      </c>
      <c r="B74" s="325">
        <f>9599+197</f>
        <v>9796</v>
      </c>
      <c r="C74" s="326" t="s">
        <v>113</v>
      </c>
      <c r="D74" s="325">
        <f>9599+197</f>
        <v>9796</v>
      </c>
      <c r="E74" s="327">
        <f>9598+197</f>
        <v>9795</v>
      </c>
      <c r="F74" s="339" t="s">
        <v>113</v>
      </c>
      <c r="G74" s="325" t="s">
        <v>113</v>
      </c>
      <c r="H74" s="326" t="s">
        <v>113</v>
      </c>
      <c r="I74" s="382"/>
      <c r="J74" s="382"/>
      <c r="P74" s="390"/>
      <c r="Q74" s="390"/>
    </row>
    <row r="75" spans="1:17" ht="12.75">
      <c r="A75" s="155" t="s">
        <v>260</v>
      </c>
      <c r="B75" s="325">
        <v>4713</v>
      </c>
      <c r="C75" s="325">
        <v>500</v>
      </c>
      <c r="D75" s="325">
        <v>5213</v>
      </c>
      <c r="E75" s="327">
        <v>4700</v>
      </c>
      <c r="F75" s="327">
        <v>500</v>
      </c>
      <c r="G75" s="326">
        <v>13</v>
      </c>
      <c r="H75" s="326" t="s">
        <v>113</v>
      </c>
      <c r="I75" s="382"/>
      <c r="J75" s="382"/>
      <c r="P75" s="390"/>
      <c r="Q75" s="390"/>
    </row>
    <row r="76" spans="1:17" ht="12.75">
      <c r="A76" s="155" t="s">
        <v>261</v>
      </c>
      <c r="B76" s="325">
        <v>6954</v>
      </c>
      <c r="C76" s="326" t="s">
        <v>113</v>
      </c>
      <c r="D76" s="325">
        <v>6954</v>
      </c>
      <c r="E76" s="327">
        <v>6954</v>
      </c>
      <c r="F76" s="339" t="s">
        <v>113</v>
      </c>
      <c r="G76" s="325" t="s">
        <v>113</v>
      </c>
      <c r="H76" s="326" t="s">
        <v>113</v>
      </c>
      <c r="I76" s="382"/>
      <c r="J76" s="382"/>
      <c r="P76" s="390"/>
      <c r="Q76" s="390"/>
    </row>
    <row r="77" spans="1:17" ht="12.75">
      <c r="A77" s="163" t="s">
        <v>262</v>
      </c>
      <c r="B77" s="325">
        <v>671</v>
      </c>
      <c r="C77" s="325">
        <v>40</v>
      </c>
      <c r="D77" s="325">
        <v>711</v>
      </c>
      <c r="E77" s="327">
        <v>642</v>
      </c>
      <c r="F77" s="339">
        <v>40</v>
      </c>
      <c r="G77" s="326" t="s">
        <v>113</v>
      </c>
      <c r="H77" s="326" t="s">
        <v>113</v>
      </c>
      <c r="I77" s="382"/>
      <c r="J77" s="382"/>
      <c r="P77" s="390"/>
      <c r="Q77" s="390"/>
    </row>
    <row r="78" spans="1:17" ht="12.75">
      <c r="A78" s="163" t="s">
        <v>263</v>
      </c>
      <c r="B78" s="325">
        <v>2658</v>
      </c>
      <c r="C78" s="326" t="s">
        <v>113</v>
      </c>
      <c r="D78" s="325">
        <v>2658</v>
      </c>
      <c r="E78" s="327">
        <v>2460</v>
      </c>
      <c r="F78" s="339" t="s">
        <v>113</v>
      </c>
      <c r="G78" s="326" t="s">
        <v>113</v>
      </c>
      <c r="H78" s="326" t="s">
        <v>113</v>
      </c>
      <c r="I78" s="382"/>
      <c r="J78" s="382"/>
      <c r="P78" s="390"/>
      <c r="Q78" s="390"/>
    </row>
    <row r="79" spans="1:17" ht="12.75">
      <c r="A79" s="155" t="s">
        <v>264</v>
      </c>
      <c r="B79" s="325">
        <v>1025</v>
      </c>
      <c r="C79" s="326" t="s">
        <v>113</v>
      </c>
      <c r="D79" s="325">
        <v>1025</v>
      </c>
      <c r="E79" s="327">
        <v>997</v>
      </c>
      <c r="F79" s="339" t="s">
        <v>113</v>
      </c>
      <c r="G79" s="326" t="s">
        <v>113</v>
      </c>
      <c r="H79" s="326" t="s">
        <v>113</v>
      </c>
      <c r="I79" s="382"/>
      <c r="J79" s="382"/>
      <c r="P79" s="390"/>
      <c r="Q79" s="390"/>
    </row>
    <row r="80" spans="1:17" ht="12.75">
      <c r="A80" s="164" t="s">
        <v>458</v>
      </c>
      <c r="B80" s="329">
        <f aca="true" t="shared" si="0" ref="B80:G80">SUM(B72:B79)</f>
        <v>37619</v>
      </c>
      <c r="C80" s="329">
        <f t="shared" si="0"/>
        <v>820</v>
      </c>
      <c r="D80" s="329">
        <f t="shared" si="0"/>
        <v>38439</v>
      </c>
      <c r="E80" s="329">
        <f t="shared" si="0"/>
        <v>37155</v>
      </c>
      <c r="F80" s="329">
        <f t="shared" si="0"/>
        <v>789</v>
      </c>
      <c r="G80" s="329">
        <f t="shared" si="0"/>
        <v>13</v>
      </c>
      <c r="H80" s="331" t="s">
        <v>113</v>
      </c>
      <c r="I80" s="382"/>
      <c r="J80" s="382"/>
      <c r="P80" s="390"/>
      <c r="Q80" s="390"/>
    </row>
    <row r="81" spans="1:17" ht="12.75">
      <c r="A81" s="164"/>
      <c r="B81" s="325"/>
      <c r="C81" s="325"/>
      <c r="D81" s="325"/>
      <c r="E81" s="327"/>
      <c r="F81" s="327"/>
      <c r="G81" s="327"/>
      <c r="H81" s="325"/>
      <c r="I81" s="382"/>
      <c r="J81" s="382"/>
      <c r="P81" s="390"/>
      <c r="Q81" s="390"/>
    </row>
    <row r="82" spans="1:17" ht="12.75">
      <c r="A82" s="155" t="s">
        <v>265</v>
      </c>
      <c r="B82" s="325">
        <v>3334</v>
      </c>
      <c r="C82" s="326">
        <v>74</v>
      </c>
      <c r="D82" s="325">
        <f>SUM(B82:C82)</f>
        <v>3408</v>
      </c>
      <c r="E82" s="327">
        <v>3334</v>
      </c>
      <c r="F82" s="339">
        <v>74</v>
      </c>
      <c r="G82" s="326" t="s">
        <v>113</v>
      </c>
      <c r="H82" s="326" t="s">
        <v>113</v>
      </c>
      <c r="I82" s="382"/>
      <c r="J82" s="382"/>
      <c r="P82" s="390"/>
      <c r="Q82" s="390"/>
    </row>
    <row r="83" spans="1:17" ht="12.75">
      <c r="A83" s="155" t="s">
        <v>266</v>
      </c>
      <c r="B83" s="325">
        <v>14261</v>
      </c>
      <c r="C83" s="326">
        <v>1157</v>
      </c>
      <c r="D83" s="325">
        <v>15418</v>
      </c>
      <c r="E83" s="327">
        <v>14249</v>
      </c>
      <c r="F83" s="339">
        <v>1035</v>
      </c>
      <c r="G83" s="325" t="s">
        <v>113</v>
      </c>
      <c r="H83" s="326" t="s">
        <v>113</v>
      </c>
      <c r="I83" s="382"/>
      <c r="J83" s="382"/>
      <c r="P83" s="390"/>
      <c r="Q83" s="390"/>
    </row>
    <row r="84" spans="1:17" ht="12.75">
      <c r="A84" s="159" t="s">
        <v>267</v>
      </c>
      <c r="B84" s="329">
        <f>SUM(B82:B83)</f>
        <v>17595</v>
      </c>
      <c r="C84" s="331">
        <v>1231</v>
      </c>
      <c r="D84" s="329">
        <f>SUM(D82:D83)</f>
        <v>18826</v>
      </c>
      <c r="E84" s="329">
        <f>SUM(E82:E83)</f>
        <v>17583</v>
      </c>
      <c r="F84" s="340">
        <v>1109</v>
      </c>
      <c r="G84" s="329" t="s">
        <v>113</v>
      </c>
      <c r="H84" s="331" t="s">
        <v>113</v>
      </c>
      <c r="I84" s="382"/>
      <c r="J84" s="382"/>
      <c r="P84" s="390"/>
      <c r="Q84" s="390"/>
    </row>
    <row r="85" spans="1:10" ht="12.75">
      <c r="A85" s="159"/>
      <c r="B85" s="325"/>
      <c r="C85" s="325"/>
      <c r="D85" s="325"/>
      <c r="E85" s="325"/>
      <c r="F85" s="325"/>
      <c r="G85" s="325"/>
      <c r="H85" s="325"/>
      <c r="I85" s="382"/>
      <c r="J85" s="382"/>
    </row>
    <row r="86" spans="1:10" ht="13.5" thickBot="1">
      <c r="A86" s="332" t="s">
        <v>268</v>
      </c>
      <c r="B86" s="333">
        <f aca="true" t="shared" si="1" ref="B86:H86">SUM(B13:B17,B22:B26,B31,B37:B39,B50:B52,B59,B64:B66,B70,B80,B84)</f>
        <v>1017154</v>
      </c>
      <c r="C86" s="333">
        <f t="shared" si="1"/>
        <v>142405</v>
      </c>
      <c r="D86" s="333">
        <f t="shared" si="1"/>
        <v>1159559</v>
      </c>
      <c r="E86" s="333">
        <f t="shared" si="1"/>
        <v>943045</v>
      </c>
      <c r="F86" s="333">
        <f t="shared" si="1"/>
        <v>133053</v>
      </c>
      <c r="G86" s="333">
        <f t="shared" si="1"/>
        <v>15350</v>
      </c>
      <c r="H86" s="333">
        <f t="shared" si="1"/>
        <v>25</v>
      </c>
      <c r="I86" s="382"/>
      <c r="J86" s="382"/>
    </row>
    <row r="88" spans="4:17" ht="12.75">
      <c r="D88" s="383"/>
      <c r="I88" s="382"/>
      <c r="P88" s="390"/>
      <c r="Q88" s="390"/>
    </row>
    <row r="89" ht="12.75">
      <c r="I89" s="382"/>
    </row>
  </sheetData>
  <mergeCells count="6">
    <mergeCell ref="A1:H1"/>
    <mergeCell ref="A3:H3"/>
    <mergeCell ref="E6:H6"/>
    <mergeCell ref="E7:F7"/>
    <mergeCell ref="G7:H7"/>
    <mergeCell ref="B5:H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  <ignoredErrors>
    <ignoredError sqref="B86:E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2005-02-03T08:28:28Z</cp:lastPrinted>
  <dcterms:created xsi:type="dcterms:W3CDTF">2003-08-07T08:19:34Z</dcterms:created>
  <dcterms:modified xsi:type="dcterms:W3CDTF">2005-02-03T08:30:19Z</dcterms:modified>
  <cp:category/>
  <cp:version/>
  <cp:contentType/>
  <cp:contentStatus/>
</cp:coreProperties>
</file>