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69" activeTab="0"/>
  </bookViews>
  <sheets>
    <sheet name="Indice" sheetId="1" r:id="rId1"/>
    <sheet name="22.1" sheetId="2" r:id="rId2"/>
    <sheet name="22.2" sheetId="3" r:id="rId3"/>
    <sheet name="22.3" sheetId="4" r:id="rId4"/>
    <sheet name="22.4 (06)" sheetId="5" r:id="rId5"/>
    <sheet name="22.4 (07)" sheetId="6" r:id="rId6"/>
    <sheet name="22.5 (06)" sheetId="7" r:id="rId7"/>
    <sheet name="22.5 (07)" sheetId="8" r:id="rId8"/>
    <sheet name="22.6" sheetId="9" r:id="rId9"/>
    <sheet name="22.7 (06)" sheetId="10" r:id="rId10"/>
    <sheet name="22.7 (07)" sheetId="11" r:id="rId11"/>
    <sheet name="22.8 (06)" sheetId="12" r:id="rId12"/>
    <sheet name="22.8 (07)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1">'[4]GANADE1'!$B$77</definedName>
    <definedName name="\A" localSheetId="2">'[4]GANADE1'!$B$77</definedName>
    <definedName name="\A" localSheetId="3">'[4]GANADE1'!$B$77</definedName>
    <definedName name="\A" localSheetId="4">'[2]p395fao'!$B$75</definedName>
    <definedName name="\A" localSheetId="5">'[2]p395fao'!$B$75</definedName>
    <definedName name="\A" localSheetId="6">'[2]p395fao'!$B$75</definedName>
    <definedName name="\A" localSheetId="7">'[2]p395fao'!$B$75</definedName>
    <definedName name="\A" localSheetId="8">'[2]p395fao'!$B$75</definedName>
    <definedName name="\A" localSheetId="9">'[2]p395fao'!$B$75</definedName>
    <definedName name="\A" localSheetId="10">'[2]p395fao'!$B$75</definedName>
    <definedName name="\A" localSheetId="11">'[2]p395fao'!$B$75</definedName>
    <definedName name="\A" localSheetId="12">'[2]p395fao'!$B$75</definedName>
    <definedName name="\A">#REF!</definedName>
    <definedName name="\B" localSheetId="1">'[2]19.22'!#REF!</definedName>
    <definedName name="\B" localSheetId="2">'[8]19.22'!#REF!</definedName>
    <definedName name="\B" localSheetId="3">'[8]19.22'!#REF!</definedName>
    <definedName name="\B" localSheetId="8">'[3]p405'!#REF!</definedName>
    <definedName name="\B">'[3]p405'!#REF!</definedName>
    <definedName name="\C" localSheetId="1">'[4]GANADE1'!$B$79</definedName>
    <definedName name="\C" localSheetId="2">'[4]GANADE1'!$B$79</definedName>
    <definedName name="\C" localSheetId="3">'[4]GANADE1'!$B$79</definedName>
    <definedName name="\C" localSheetId="4">'[2]p395fao'!$B$77</definedName>
    <definedName name="\C" localSheetId="5">'[2]p395fao'!$B$77</definedName>
    <definedName name="\C" localSheetId="6">'[2]p395fao'!$B$77</definedName>
    <definedName name="\C" localSheetId="7">'[2]p395fao'!$B$77</definedName>
    <definedName name="\C" localSheetId="8">'[2]p395fao'!$B$77</definedName>
    <definedName name="\C" localSheetId="9">'[2]p395fao'!$B$77</definedName>
    <definedName name="\C" localSheetId="10">'[2]p395fao'!$B$77</definedName>
    <definedName name="\C" localSheetId="11">'[2]p395fao'!$B$77</definedName>
    <definedName name="\C" localSheetId="12">'[2]p395fao'!$B$77</definedName>
    <definedName name="\C">#REF!</definedName>
    <definedName name="\D" localSheetId="1">'[2]19.11-12'!$B$51</definedName>
    <definedName name="\D" localSheetId="2">'[8]19.11-12'!$B$51</definedName>
    <definedName name="\D" localSheetId="3">'[8]19.11-12'!$B$51</definedName>
    <definedName name="\D" localSheetId="8">'[2]p395fao'!$B$79</definedName>
    <definedName name="\D">'[2]p395fao'!$B$79</definedName>
    <definedName name="\G" localSheetId="1">'[4]GANADE1'!$B$75</definedName>
    <definedName name="\G" localSheetId="2">'[4]GANADE1'!$B$75</definedName>
    <definedName name="\G" localSheetId="3">'[4]GANADE1'!$B$75</definedName>
    <definedName name="\G" localSheetId="4">'[2]p395fao'!#REF!</definedName>
    <definedName name="\G" localSheetId="5">'[2]p395fao'!#REF!</definedName>
    <definedName name="\G" localSheetId="6">'[2]p395fao'!#REF!</definedName>
    <definedName name="\G" localSheetId="7">'[2]p395fao'!#REF!</definedName>
    <definedName name="\G" localSheetId="8">'[2]p395fao'!#REF!</definedName>
    <definedName name="\G" localSheetId="9">'[2]p395fao'!#REF!</definedName>
    <definedName name="\G" localSheetId="10">'[2]p395fao'!#REF!</definedName>
    <definedName name="\G" localSheetId="11">'[2]p395fao'!#REF!</definedName>
    <definedName name="\G" localSheetId="12">'[2]p395fao'!#REF!</definedName>
    <definedName name="\G">#REF!</definedName>
    <definedName name="\I" localSheetId="8">#REF!</definedName>
    <definedName name="\I">#REF!</definedName>
    <definedName name="\L" localSheetId="1">'[2]19.11-12'!$B$53</definedName>
    <definedName name="\L" localSheetId="2">'[8]19.11-12'!$B$53</definedName>
    <definedName name="\L" localSheetId="3">'[8]19.11-12'!$B$53</definedName>
    <definedName name="\L" localSheetId="8">'[2]p395fao'!$B$81</definedName>
    <definedName name="\L">'[2]p395fao'!$B$81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0">#REF!</definedName>
    <definedName name="\N" localSheetId="11">#REF!</definedName>
    <definedName name="\N" localSheetId="12">#REF!</definedName>
    <definedName name="\N">#REF!</definedName>
    <definedName name="\T" localSheetId="2">'[6]19.18-19'!#REF!</definedName>
    <definedName name="\T" localSheetId="3">'[6]19.18-19'!#REF!</definedName>
    <definedName name="\T" localSheetId="8">'[2]19.18-19'!#REF!</definedName>
    <definedName name="\T">'[2]19.18-19'!#REF!</definedName>
    <definedName name="\x">'[11]Arlleg01'!$IR$8190</definedName>
    <definedName name="\z">'[11]Arlleg01'!$IR$8190</definedName>
    <definedName name="__123Graph_A" localSheetId="1" hidden="1">'[2]19.14-15'!$B$34:$B$37</definedName>
    <definedName name="__123Graph_A" localSheetId="2" hidden="1">'[8]19.14-15'!$B$34:$B$37</definedName>
    <definedName name="__123Graph_A" localSheetId="3" hidden="1">'[8]19.14-15'!$B$34:$B$37</definedName>
    <definedName name="__123Graph_A" localSheetId="8" hidden="1">'[2]p399fao'!#REF!</definedName>
    <definedName name="__123Graph_A" hidden="1">'[2]p399fao'!#REF!</definedName>
    <definedName name="__123Graph_ACurrent" localSheetId="1" hidden="1">'[2]19.14-15'!$B$34:$B$37</definedName>
    <definedName name="__123Graph_ACurrent" localSheetId="2" hidden="1">'[8]19.14-15'!$B$34:$B$37</definedName>
    <definedName name="__123Graph_ACurrent" localSheetId="3" hidden="1">'[8]19.14-15'!$B$34:$B$37</definedName>
    <definedName name="__123Graph_ACurrent" localSheetId="8" hidden="1">'[2]p399fao'!#REF!</definedName>
    <definedName name="__123Graph_ACurrent" hidden="1">'[2]p399fao'!#REF!</definedName>
    <definedName name="__123Graph_AGrßfico1" localSheetId="1" hidden="1">'[2]19.14-15'!$B$34:$B$37</definedName>
    <definedName name="__123Graph_AGrßfico1" localSheetId="2" hidden="1">'[8]19.14-15'!$B$34:$B$37</definedName>
    <definedName name="__123Graph_AGrßfico1" localSheetId="3" hidden="1">'[8]19.14-15'!$B$34:$B$37</definedName>
    <definedName name="__123Graph_AGrßfico1" localSheetId="8" hidden="1">'[2]p399fao'!#REF!</definedName>
    <definedName name="__123Graph_AGrßfico1" hidden="1">'[2]p399fao'!#REF!</definedName>
    <definedName name="__123Graph_B" localSheetId="1" hidden="1">'[2]19.14-15'!#REF!</definedName>
    <definedName name="__123Graph_B" localSheetId="2" hidden="1">'[8]19.14-15'!#REF!</definedName>
    <definedName name="__123Graph_B" localSheetId="3" hidden="1">'[8]19.14-15'!#REF!</definedName>
    <definedName name="__123Graph_B" localSheetId="4" hidden="1">'[2]p399fao'!#REF!</definedName>
    <definedName name="__123Graph_B" localSheetId="5" hidden="1">'[2]p399fao'!#REF!</definedName>
    <definedName name="__123Graph_B" localSheetId="6" hidden="1">'[2]p399fao'!#REF!</definedName>
    <definedName name="__123Graph_B" localSheetId="7" hidden="1">'[2]p399fao'!#REF!</definedName>
    <definedName name="__123Graph_B" localSheetId="8" hidden="1">'[2]p399fao'!#REF!</definedName>
    <definedName name="__123Graph_B" localSheetId="9" hidden="1">'[2]p399fao'!#REF!</definedName>
    <definedName name="__123Graph_B" localSheetId="10" hidden="1">'[2]p399fao'!#REF!</definedName>
    <definedName name="__123Graph_B" localSheetId="11" hidden="1">'[2]p399fao'!#REF!</definedName>
    <definedName name="__123Graph_B" localSheetId="12" hidden="1">'[2]p399fao'!#REF!</definedName>
    <definedName name="__123Graph_B" hidden="1">'[1]p122'!#REF!</definedName>
    <definedName name="__123Graph_BCurrent" localSheetId="1" hidden="1">'[2]19.14-15'!#REF!</definedName>
    <definedName name="__123Graph_BCurrent" localSheetId="2" hidden="1">'[8]19.14-15'!#REF!</definedName>
    <definedName name="__123Graph_BCurrent" localSheetId="3" hidden="1">'[8]19.14-15'!#REF!</definedName>
    <definedName name="__123Graph_BCurrent" localSheetId="8" hidden="1">'[2]p399fao'!#REF!</definedName>
    <definedName name="__123Graph_BCurrent" hidden="1">'[2]p399fao'!#REF!</definedName>
    <definedName name="__123Graph_BGrßfico1" localSheetId="1" hidden="1">'[2]19.14-15'!#REF!</definedName>
    <definedName name="__123Graph_BGrßfico1" localSheetId="2" hidden="1">'[8]19.14-15'!#REF!</definedName>
    <definedName name="__123Graph_BGrßfico1" localSheetId="3" hidden="1">'[8]19.14-15'!#REF!</definedName>
    <definedName name="__123Graph_BGrßfico1" localSheetId="8" hidden="1">'[2]p399fao'!#REF!</definedName>
    <definedName name="__123Graph_BGrßfico1" hidden="1">'[2]p399fao'!#REF!</definedName>
    <definedName name="__123Graph_C" localSheetId="1" hidden="1">'[2]19.14-15'!$C$34:$C$37</definedName>
    <definedName name="__123Graph_C" localSheetId="2" hidden="1">'[8]19.14-15'!$C$34:$C$37</definedName>
    <definedName name="__123Graph_C" localSheetId="3" hidden="1">'[8]19.14-15'!$C$34:$C$37</definedName>
    <definedName name="__123Graph_C" localSheetId="8" hidden="1">'[2]p399fao'!#REF!</definedName>
    <definedName name="__123Graph_C" hidden="1">'[2]p399fao'!#REF!</definedName>
    <definedName name="__123Graph_CCurrent" localSheetId="1" hidden="1">'[2]19.14-15'!$C$34:$C$37</definedName>
    <definedName name="__123Graph_CCurrent" localSheetId="2" hidden="1">'[8]19.14-15'!$C$34:$C$37</definedName>
    <definedName name="__123Graph_CCurrent" localSheetId="3" hidden="1">'[8]19.14-15'!$C$34:$C$37</definedName>
    <definedName name="__123Graph_CCurrent" localSheetId="8" hidden="1">'[2]p399fao'!#REF!</definedName>
    <definedName name="__123Graph_CCurrent" hidden="1">'[2]p399fao'!#REF!</definedName>
    <definedName name="__123Graph_CGrßfico1" localSheetId="1" hidden="1">'[2]19.14-15'!$C$34:$C$37</definedName>
    <definedName name="__123Graph_CGrßfico1" localSheetId="2" hidden="1">'[8]19.14-15'!$C$34:$C$37</definedName>
    <definedName name="__123Graph_CGrßfico1" localSheetId="3" hidden="1">'[8]19.14-15'!$C$34:$C$37</definedName>
    <definedName name="__123Graph_CGrßfico1" localSheetId="8" hidden="1">'[2]p399fao'!#REF!</definedName>
    <definedName name="__123Graph_CGrßfico1" hidden="1">'[2]p399fao'!#REF!</definedName>
    <definedName name="__123Graph_D" localSheetId="1" hidden="1">'[2]19.14-15'!#REF!</definedName>
    <definedName name="__123Graph_D" localSheetId="2" hidden="1">'[8]19.14-15'!#REF!</definedName>
    <definedName name="__123Graph_D" localSheetId="3" hidden="1">'[8]19.14-15'!#REF!</definedName>
    <definedName name="__123Graph_D" localSheetId="4" hidden="1">'[2]p399fao'!#REF!</definedName>
    <definedName name="__123Graph_D" localSheetId="5" hidden="1">'[2]p399fao'!#REF!</definedName>
    <definedName name="__123Graph_D" localSheetId="6" hidden="1">'[2]p399fao'!#REF!</definedName>
    <definedName name="__123Graph_D" localSheetId="7" hidden="1">'[2]p399fao'!#REF!</definedName>
    <definedName name="__123Graph_D" localSheetId="8" hidden="1">'[2]p399fao'!#REF!</definedName>
    <definedName name="__123Graph_D" localSheetId="9" hidden="1">'[2]p399fao'!#REF!</definedName>
    <definedName name="__123Graph_D" localSheetId="10" hidden="1">'[2]p399fao'!#REF!</definedName>
    <definedName name="__123Graph_D" localSheetId="11" hidden="1">'[2]p399fao'!#REF!</definedName>
    <definedName name="__123Graph_D" localSheetId="12" hidden="1">'[2]p399fao'!#REF!</definedName>
    <definedName name="__123Graph_D" hidden="1">'[1]p122'!#REF!</definedName>
    <definedName name="__123Graph_DCurrent" localSheetId="1" hidden="1">'[2]19.14-15'!#REF!</definedName>
    <definedName name="__123Graph_DCurrent" localSheetId="2" hidden="1">'[8]19.14-15'!#REF!</definedName>
    <definedName name="__123Graph_DCurrent" localSheetId="3" hidden="1">'[8]19.14-15'!#REF!</definedName>
    <definedName name="__123Graph_DCurrent" localSheetId="8" hidden="1">'[2]p399fao'!#REF!</definedName>
    <definedName name="__123Graph_DCurrent" hidden="1">'[2]p399fao'!#REF!</definedName>
    <definedName name="__123Graph_DGrßfico1" localSheetId="1" hidden="1">'[2]19.14-15'!#REF!</definedName>
    <definedName name="__123Graph_DGrßfico1" localSheetId="2" hidden="1">'[8]19.14-15'!#REF!</definedName>
    <definedName name="__123Graph_DGrßfico1" localSheetId="3" hidden="1">'[8]19.14-15'!#REF!</definedName>
    <definedName name="__123Graph_DGrßfico1" localSheetId="8" hidden="1">'[2]p399fao'!#REF!</definedName>
    <definedName name="__123Graph_DGrßfico1" hidden="1">'[2]p399fao'!#REF!</definedName>
    <definedName name="__123Graph_E" localSheetId="1" hidden="1">'[2]19.14-15'!$D$34:$D$37</definedName>
    <definedName name="__123Graph_E" localSheetId="2" hidden="1">'[8]19.14-15'!$D$34:$D$37</definedName>
    <definedName name="__123Graph_E" localSheetId="3" hidden="1">'[8]19.14-15'!$D$34:$D$37</definedName>
    <definedName name="__123Graph_E" localSheetId="8" hidden="1">'[2]p399fao'!#REF!</definedName>
    <definedName name="__123Graph_E" hidden="1">'[2]p399fao'!#REF!</definedName>
    <definedName name="__123Graph_ECurrent" localSheetId="1" hidden="1">'[2]19.14-15'!$D$34:$D$37</definedName>
    <definedName name="__123Graph_ECurrent" localSheetId="2" hidden="1">'[8]19.14-15'!$D$34:$D$37</definedName>
    <definedName name="__123Graph_ECurrent" localSheetId="3" hidden="1">'[8]19.14-15'!$D$34:$D$37</definedName>
    <definedName name="__123Graph_ECurrent" localSheetId="8" hidden="1">'[2]p399fao'!#REF!</definedName>
    <definedName name="__123Graph_ECurrent" hidden="1">'[2]p399fao'!#REF!</definedName>
    <definedName name="__123Graph_EGrßfico1" localSheetId="1" hidden="1">'[2]19.14-15'!$D$34:$D$37</definedName>
    <definedName name="__123Graph_EGrßfico1" localSheetId="2" hidden="1">'[8]19.14-15'!$D$34:$D$37</definedName>
    <definedName name="__123Graph_EGrßfico1" localSheetId="3" hidden="1">'[8]19.14-15'!$D$34:$D$37</definedName>
    <definedName name="__123Graph_EGrßfico1" localSheetId="8" hidden="1">'[2]p399fao'!#REF!</definedName>
    <definedName name="__123Graph_EGrßfico1" hidden="1">'[2]p399fao'!#REF!</definedName>
    <definedName name="__123Graph_F" localSheetId="1" hidden="1">'[2]19.14-15'!#REF!</definedName>
    <definedName name="__123Graph_F" localSheetId="2" hidden="1">'[8]19.14-15'!#REF!</definedName>
    <definedName name="__123Graph_F" localSheetId="3" hidden="1">'[8]19.14-15'!#REF!</definedName>
    <definedName name="__123Graph_F" localSheetId="4" hidden="1">'[2]p399fao'!#REF!</definedName>
    <definedName name="__123Graph_F" localSheetId="5" hidden="1">'[2]p399fao'!#REF!</definedName>
    <definedName name="__123Graph_F" localSheetId="6" hidden="1">'[2]p399fao'!#REF!</definedName>
    <definedName name="__123Graph_F" localSheetId="7" hidden="1">'[2]p399fao'!#REF!</definedName>
    <definedName name="__123Graph_F" localSheetId="8" hidden="1">'[2]p399fao'!#REF!</definedName>
    <definedName name="__123Graph_F" localSheetId="9" hidden="1">'[2]p399fao'!#REF!</definedName>
    <definedName name="__123Graph_F" localSheetId="10" hidden="1">'[2]p399fao'!#REF!</definedName>
    <definedName name="__123Graph_F" localSheetId="11" hidden="1">'[2]p399fao'!#REF!</definedName>
    <definedName name="__123Graph_F" localSheetId="12" hidden="1">'[2]p399fao'!#REF!</definedName>
    <definedName name="__123Graph_F" hidden="1">'[1]p122'!#REF!</definedName>
    <definedName name="__123Graph_FCurrent" localSheetId="1" hidden="1">'[2]19.14-15'!#REF!</definedName>
    <definedName name="__123Graph_FCurrent" localSheetId="2" hidden="1">'[8]19.14-15'!#REF!</definedName>
    <definedName name="__123Graph_FCurrent" localSheetId="3" hidden="1">'[8]19.14-15'!#REF!</definedName>
    <definedName name="__123Graph_FCurrent" localSheetId="8" hidden="1">'[2]p399fao'!#REF!</definedName>
    <definedName name="__123Graph_FCurrent" hidden="1">'[2]p399fao'!#REF!</definedName>
    <definedName name="__123Graph_FGrßfico1" localSheetId="1" hidden="1">'[2]19.14-15'!#REF!</definedName>
    <definedName name="__123Graph_FGrßfico1" localSheetId="2" hidden="1">'[8]19.14-15'!#REF!</definedName>
    <definedName name="__123Graph_FGrßfico1" localSheetId="3" hidden="1">'[8]19.14-15'!#REF!</definedName>
    <definedName name="__123Graph_FGrßfico1" localSheetId="8" hidden="1">'[2]p399fao'!#REF!</definedName>
    <definedName name="__123Graph_FGrßfico1" hidden="1">'[2]p399fao'!#REF!</definedName>
    <definedName name="__123Graph_X" localSheetId="1" hidden="1">'[2]19.14-15'!#REF!</definedName>
    <definedName name="__123Graph_X" localSheetId="2" hidden="1">'[8]19.14-15'!#REF!</definedName>
    <definedName name="__123Graph_X" localSheetId="3" hidden="1">'[8]19.14-15'!#REF!</definedName>
    <definedName name="__123Graph_X" localSheetId="4" hidden="1">'[2]p399fao'!#REF!</definedName>
    <definedName name="__123Graph_X" localSheetId="5" hidden="1">'[2]p399fao'!#REF!</definedName>
    <definedName name="__123Graph_X" localSheetId="6" hidden="1">'[2]p399fao'!#REF!</definedName>
    <definedName name="__123Graph_X" localSheetId="7" hidden="1">'[2]p399fao'!#REF!</definedName>
    <definedName name="__123Graph_X" localSheetId="8" hidden="1">'[2]p399fao'!#REF!</definedName>
    <definedName name="__123Graph_X" localSheetId="9" hidden="1">'[2]p399fao'!#REF!</definedName>
    <definedName name="__123Graph_X" localSheetId="10" hidden="1">'[2]p399fao'!#REF!</definedName>
    <definedName name="__123Graph_X" localSheetId="11" hidden="1">'[2]p399fao'!#REF!</definedName>
    <definedName name="__123Graph_X" localSheetId="12" hidden="1">'[2]p399fao'!#REF!</definedName>
    <definedName name="__123Graph_X" hidden="1">'[1]p122'!#REF!</definedName>
    <definedName name="__123Graph_XCurrent" localSheetId="1" hidden="1">'[2]19.14-15'!#REF!</definedName>
    <definedName name="__123Graph_XCurrent" localSheetId="2" hidden="1">'[8]19.14-15'!#REF!</definedName>
    <definedName name="__123Graph_XCurrent" localSheetId="3" hidden="1">'[8]19.14-15'!#REF!</definedName>
    <definedName name="__123Graph_XCurrent" localSheetId="8" hidden="1">'[2]p399fao'!#REF!</definedName>
    <definedName name="__123Graph_XCurrent" hidden="1">'[2]p399fao'!#REF!</definedName>
    <definedName name="__123Graph_XGrßfico1" localSheetId="1" hidden="1">'[2]19.14-15'!#REF!</definedName>
    <definedName name="__123Graph_XGrßfico1" localSheetId="2" hidden="1">'[8]19.14-15'!#REF!</definedName>
    <definedName name="__123Graph_XGrßfico1" localSheetId="3" hidden="1">'[8]19.14-15'!#REF!</definedName>
    <definedName name="__123Graph_XGrßfico1" localSheetId="8" hidden="1">'[2]p399fao'!#REF!</definedName>
    <definedName name="__123Graph_XGrßfico1" hidden="1">'[2]p399fao'!#REF!</definedName>
    <definedName name="A_impresión_IM" localSheetId="8">#REF!</definedName>
    <definedName name="A_impresión_IM">#REF!</definedName>
    <definedName name="alk" localSheetId="8">'[6]19.11-12'!$B$53</definedName>
    <definedName name="alk">'[6]19.11-12'!$B$53</definedName>
    <definedName name="_xlnm.Print_Area" localSheetId="2">'22.2'!$A$1:$J$28</definedName>
    <definedName name="_xlnm.Print_Area" localSheetId="3">'22.3'!$A$1:$H$11</definedName>
    <definedName name="_xlnm.Print_Area" localSheetId="4">'22.4 (06)'!$A$1:$H$86</definedName>
    <definedName name="_xlnm.Print_Area" localSheetId="5">'22.4 (07)'!$A$1:$H$86</definedName>
    <definedName name="_xlnm.Print_Area" localSheetId="6">'22.5 (06)'!$A$1:$H$85</definedName>
    <definedName name="_xlnm.Print_Area" localSheetId="7">'22.5 (07)'!$A$1:$H$85</definedName>
    <definedName name="_xlnm.Print_Area" localSheetId="8">'22.6'!$A$1:$J$23</definedName>
    <definedName name="_xlnm.Print_Area" localSheetId="9">'22.7 (06)'!$A$1:$E$49</definedName>
    <definedName name="_xlnm.Print_Area" localSheetId="10">'22.7 (07)'!$A$1:$C$49</definedName>
    <definedName name="_xlnm.Print_Area" localSheetId="11">'22.8 (06)'!$A$1:$E$48</definedName>
    <definedName name="_xlnm.Print_Area" localSheetId="12">'22.8 (07)'!$A$1:$E$49</definedName>
    <definedName name="balan.xls" hidden="1">'[10]7.24'!$D$6:$D$27</definedName>
    <definedName name="DatosExternos_2" localSheetId="5">'22.4 (07)'!$B$8:$H$85</definedName>
    <definedName name="DatosExternos_2" localSheetId="7">'22.5 (07)'!$B$8:$H$85</definedName>
    <definedName name="GUION" localSheetId="8">#REF!</definedName>
    <definedName name="GUION">#REF!</definedName>
    <definedName name="Imprimir_área_IM" localSheetId="1">'[4]GANADE15'!$A$35:$AG$39</definedName>
    <definedName name="Imprimir_área_IM" localSheetId="2">'[4]GANADE15'!$A$35:$AG$39</definedName>
    <definedName name="Imprimir_área_IM" localSheetId="3">'[4]GANADE15'!$A$35:$AG$39</definedName>
    <definedName name="Imprimir_área_IM" localSheetId="4">'[4]GANADE15'!$A$35:$AG$39</definedName>
    <definedName name="Imprimir_área_IM" localSheetId="5">'[4]GANADE15'!$A$35:$AG$39</definedName>
    <definedName name="Imprimir_área_IM" localSheetId="6">'[4]GANADE15'!$A$35:$AG$39</definedName>
    <definedName name="Imprimir_área_IM" localSheetId="7">'[4]GANADE15'!$A$35:$AG$39</definedName>
    <definedName name="Imprimir_área_IM" localSheetId="8">'[4]GANADE15'!$A$35:$AG$39</definedName>
    <definedName name="Imprimir_área_IM" localSheetId="9">'[4]GANADE15'!$A$35:$AG$39</definedName>
    <definedName name="Imprimir_área_IM" localSheetId="10">'[4]GANADE15'!$A$35:$AG$39</definedName>
    <definedName name="Imprimir_área_IM" localSheetId="11">'[4]GANADE15'!$A$35:$AG$39</definedName>
    <definedName name="Imprimir_área_IM" localSheetId="12">'[4]GANADE15'!$A$35:$AG$39</definedName>
    <definedName name="Imprimir_área_IM">#REF!</definedName>
    <definedName name="kk" hidden="1">'[13]19.14-15'!#REF!</definedName>
    <definedName name="kkjkj">#REF!</definedName>
    <definedName name="p421" localSheetId="8">'[5]CARNE1'!$B$44</definedName>
    <definedName name="p421">'[5]CARNE1'!$B$44</definedName>
    <definedName name="p431" localSheetId="8" hidden="1">'[5]CARNE7'!$G$11:$G$93</definedName>
    <definedName name="p431" hidden="1">'[5]CARNE7'!$G$11:$G$93</definedName>
    <definedName name="p7" hidden="1">'[13]19.14-15'!#REF!</definedName>
    <definedName name="PEP" localSheetId="8">'[4]GANADE1'!$B$79</definedName>
    <definedName name="PEP">'[4]GANADE1'!$B$79</definedName>
    <definedName name="PEP1" localSheetId="8">'[7]19.11-12'!$B$51</definedName>
    <definedName name="PEP1">'[7]19.11-12'!$B$51</definedName>
    <definedName name="PEP2" localSheetId="8">'[4]GANADE1'!$B$75</definedName>
    <definedName name="PEP2">'[4]GANADE1'!$B$75</definedName>
    <definedName name="PEP3" localSheetId="8">'[7]19.11-12'!$B$53</definedName>
    <definedName name="PEP3">'[7]19.11-12'!$B$53</definedName>
    <definedName name="PEP4" localSheetId="8" hidden="1">'[7]19.14-15'!$B$34:$B$37</definedName>
    <definedName name="PEP4" hidden="1">'[7]19.14-15'!$B$34:$B$37</definedName>
    <definedName name="PP1" localSheetId="8">'[4]GANADE1'!$B$77</definedName>
    <definedName name="PP1">'[4]GANADE1'!$B$77</definedName>
    <definedName name="PP10" localSheetId="8" hidden="1">'[7]19.14-15'!$C$34:$C$37</definedName>
    <definedName name="PP10" hidden="1">'[7]19.14-15'!$C$34:$C$37</definedName>
    <definedName name="PP11" localSheetId="8" hidden="1">'[7]19.14-15'!$C$34:$C$37</definedName>
    <definedName name="PP11" hidden="1">'[7]19.14-15'!$C$34:$C$37</definedName>
    <definedName name="PP12" localSheetId="8" hidden="1">'[7]19.14-15'!$C$34:$C$37</definedName>
    <definedName name="PP12" hidden="1">'[7]19.14-15'!$C$34:$C$37</definedName>
    <definedName name="PP13" localSheetId="8" hidden="1">'[7]19.14-15'!#REF!</definedName>
    <definedName name="PP13" hidden="1">'[7]19.14-15'!#REF!</definedName>
    <definedName name="PP14" localSheetId="8" hidden="1">'[7]19.14-15'!#REF!</definedName>
    <definedName name="PP14" hidden="1">'[7]19.14-15'!#REF!</definedName>
    <definedName name="PP15" localSheetId="8" hidden="1">'[7]19.14-15'!#REF!</definedName>
    <definedName name="PP15" hidden="1">'[7]19.14-15'!#REF!</definedName>
    <definedName name="PP16" localSheetId="8" hidden="1">'[7]19.14-15'!$D$34:$D$37</definedName>
    <definedName name="PP16" hidden="1">'[7]19.14-15'!$D$34:$D$37</definedName>
    <definedName name="PP17" localSheetId="8" hidden="1">'[7]19.14-15'!$D$34:$D$37</definedName>
    <definedName name="PP17" hidden="1">'[7]19.14-15'!$D$34:$D$37</definedName>
    <definedName name="pp18" localSheetId="8" hidden="1">'[7]19.14-15'!$D$34:$D$37</definedName>
    <definedName name="pp18" hidden="1">'[7]19.14-15'!$D$34:$D$37</definedName>
    <definedName name="pp19" localSheetId="8" hidden="1">'[7]19.14-15'!#REF!</definedName>
    <definedName name="pp19" hidden="1">'[7]19.14-15'!#REF!</definedName>
    <definedName name="PP2" localSheetId="8">'[7]19.22'!#REF!</definedName>
    <definedName name="PP2">'[7]19.22'!#REF!</definedName>
    <definedName name="PP20" localSheetId="8" hidden="1">'[7]19.14-15'!#REF!</definedName>
    <definedName name="PP20" hidden="1">'[7]19.14-15'!#REF!</definedName>
    <definedName name="PP21" localSheetId="8" hidden="1">'[7]19.14-15'!#REF!</definedName>
    <definedName name="PP21" hidden="1">'[7]19.14-15'!#REF!</definedName>
    <definedName name="PP22" localSheetId="8" hidden="1">'[7]19.14-15'!#REF!</definedName>
    <definedName name="PP22" hidden="1">'[7]19.14-15'!#REF!</definedName>
    <definedName name="pp23" localSheetId="8" hidden="1">'[7]19.14-15'!#REF!</definedName>
    <definedName name="pp23" hidden="1">'[7]19.14-15'!#REF!</definedName>
    <definedName name="pp24" localSheetId="8" hidden="1">'[7]19.14-15'!#REF!</definedName>
    <definedName name="pp24" hidden="1">'[7]19.14-15'!#REF!</definedName>
    <definedName name="pp25" localSheetId="8" hidden="1">'[7]19.14-15'!#REF!</definedName>
    <definedName name="pp25" hidden="1">'[7]19.14-15'!#REF!</definedName>
    <definedName name="pp26" localSheetId="8" hidden="1">'[7]19.14-15'!#REF!</definedName>
    <definedName name="pp26" hidden="1">'[7]19.14-15'!#REF!</definedName>
    <definedName name="pp27" localSheetId="8" hidden="1">'[7]19.14-15'!#REF!</definedName>
    <definedName name="pp27" hidden="1">'[7]19.14-15'!#REF!</definedName>
    <definedName name="PP3" localSheetId="8">'[4]GANADE1'!$B$79</definedName>
    <definedName name="PP3">'[4]GANADE1'!$B$79</definedName>
    <definedName name="PP4" localSheetId="8">'[7]19.11-12'!$B$51</definedName>
    <definedName name="PP4">'[7]19.11-12'!$B$51</definedName>
    <definedName name="PP5" localSheetId="8" hidden="1">'[7]19.14-15'!$B$34:$B$37</definedName>
    <definedName name="PP5" hidden="1">'[7]19.14-15'!$B$34:$B$37</definedName>
    <definedName name="PP6" localSheetId="8" hidden="1">'[7]19.14-15'!$B$34:$B$37</definedName>
    <definedName name="PP6" hidden="1">'[7]19.14-15'!$B$34:$B$37</definedName>
    <definedName name="PP7" localSheetId="8" hidden="1">'[7]19.14-15'!#REF!</definedName>
    <definedName name="PP7" hidden="1">'[7]19.14-15'!#REF!</definedName>
    <definedName name="PP8" localSheetId="8" hidden="1">'[7]19.14-15'!#REF!</definedName>
    <definedName name="PP8" hidden="1">'[7]19.14-15'!#REF!</definedName>
    <definedName name="PP9" localSheetId="8" hidden="1">'[7]19.14-15'!#REF!</definedName>
    <definedName name="PP9" hidden="1">'[7]19.14-15'!#REF!</definedName>
    <definedName name="RUTINA" localSheetId="8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<sst xmlns="http://schemas.openxmlformats.org/spreadsheetml/2006/main" count="1445" uniqueCount="194">
  <si>
    <t>HUEVOS</t>
  </si>
  <si>
    <t>Ponedoras (miles de aves)</t>
  </si>
  <si>
    <t>Rendimiento (huevos/ave)</t>
  </si>
  <si>
    <t>Producción de huevos (millones de docenas)</t>
  </si>
  <si>
    <t>Años</t>
  </si>
  <si>
    <t>Camperas</t>
  </si>
  <si>
    <t>Selectas</t>
  </si>
  <si>
    <t>y otras</t>
  </si>
  <si>
    <t>Total</t>
  </si>
  <si>
    <t>Huevos de otras aves para consumo</t>
  </si>
  <si>
    <t>Producción huevos de todas las aves</t>
  </si>
  <si>
    <t>Ponedoras</t>
  </si>
  <si>
    <t>Producción</t>
  </si>
  <si>
    <t>(miles de aves)</t>
  </si>
  <si>
    <t>de huevos</t>
  </si>
  <si>
    <t>total</t>
  </si>
  <si>
    <t>Precio</t>
  </si>
  <si>
    <t>Valor</t>
  </si>
  <si>
    <t>(toneladas)</t>
  </si>
  <si>
    <t>Pavas</t>
  </si>
  <si>
    <t>Patas</t>
  </si>
  <si>
    <t>Ocas</t>
  </si>
  <si>
    <t>(euros/100 doc.)</t>
  </si>
  <si>
    <t>(miles de euros)</t>
  </si>
  <si>
    <t>Importación</t>
  </si>
  <si>
    <t>Exportación</t>
  </si>
  <si>
    <t>Huevos de aves de corral para incubar</t>
  </si>
  <si>
    <t>Huevos de aves de corral, los demás</t>
  </si>
  <si>
    <t>MUNDO</t>
  </si>
  <si>
    <t xml:space="preserve"> Unión Europea</t>
  </si>
  <si>
    <t>–</t>
  </si>
  <si>
    <t/>
  </si>
  <si>
    <t xml:space="preserve"> Países con Solicitud de Adhesión</t>
  </si>
  <si>
    <t xml:space="preserve"> Estados Unidos</t>
  </si>
  <si>
    <t xml:space="preserve"> Méjico</t>
  </si>
  <si>
    <t xml:space="preserve"> Canadá</t>
  </si>
  <si>
    <t>Gallinas ponedoras</t>
  </si>
  <si>
    <t>Producción de huevos (docenas)</t>
  </si>
  <si>
    <t>Ceuta</t>
  </si>
  <si>
    <t>Melilla</t>
  </si>
  <si>
    <t>Fuente: Censo Agrario, 1999. I.N.E.</t>
  </si>
  <si>
    <t>Provincias y</t>
  </si>
  <si>
    <t>Gallinas</t>
  </si>
  <si>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</si>
  <si>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</si>
  <si>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</si>
  <si>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</si>
  <si>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</si>
  <si>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</si>
  <si>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</si>
  <si>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</si>
  <si>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</si>
  <si>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</si>
  <si>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</si>
  <si>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</si>
  <si>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</si>
  <si>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</si>
  <si>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</si>
  <si>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</si>
  <si>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</si>
  <si>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</si>
  <si>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</si>
  <si>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</si>
  <si>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</si>
  <si>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</si>
  <si>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</si>
  <si>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</si>
  <si>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</si>
  <si>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</si>
  <si>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</si>
  <si>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</si>
  <si>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</si>
  <si>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</si>
  <si>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</si>
  <si>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</si>
  <si>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</si>
  <si>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</si>
  <si>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</si>
  <si>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</si>
  <si>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</si>
  <si>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</si>
  <si>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</si>
  <si>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</si>
  <si>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</si>
  <si>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</si>
  <si>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</si>
  <si>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</si>
  <si>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</si>
  <si>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Huevos para</t>
  </si>
  <si>
    <t>Otros</t>
  </si>
  <si>
    <t>Conceptos</t>
  </si>
  <si>
    <t>incubar</t>
  </si>
  <si>
    <t>huevos</t>
  </si>
  <si>
    <t xml:space="preserve">  De la U.E.</t>
  </si>
  <si>
    <t xml:space="preserve">  A la U.E.</t>
  </si>
  <si>
    <t xml:space="preserve">  Huevos para incubar</t>
  </si>
  <si>
    <t xml:space="preserve">  Usos industriales</t>
  </si>
  <si>
    <t xml:space="preserve">  Consumo humano </t>
  </si>
  <si>
    <t>Cobertura geográfica: España</t>
  </si>
  <si>
    <t xml:space="preserve"> </t>
  </si>
  <si>
    <t>PAISES DE EUROPA</t>
  </si>
  <si>
    <t>OTROS PAISES DEL MUNDO</t>
  </si>
  <si>
    <t>PRODUCCIÓN UTILIZABLE</t>
  </si>
  <si>
    <t>IMPORTACIONES</t>
  </si>
  <si>
    <t>EXPORTACIONES</t>
  </si>
  <si>
    <t>VARIACIÓN DE EXISTENCIAS</t>
  </si>
  <si>
    <t>UTILIZACIÓN INTERIOR TOTAL</t>
  </si>
  <si>
    <r>
      <t xml:space="preserve">Comercio exterior </t>
    </r>
    <r>
      <rPr>
        <vertAlign val="superscript"/>
        <sz val="10"/>
        <rFont val="Arial"/>
        <family val="2"/>
      </rPr>
      <t>(1)</t>
    </r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</si>
  <si>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Huevos con cáscara para consumo e incubación.</t>
    </r>
  </si>
  <si>
    <t xml:space="preserve"> 22.1.  HUEVOS DE GALLINA PARA CONSUMO: Serie histórica de ponedoras, rendimiento y producción</t>
  </si>
  <si>
    <t>(millones de docenas)</t>
  </si>
  <si>
    <t xml:space="preserve"> 22.6.  BALANCE DE PRODUCCION DE HUEVOS (Miles de toneladas de huevos con cáscara)</t>
  </si>
  <si>
    <t>Mundo y países</t>
  </si>
  <si>
    <t xml:space="preserve"> 22.7.  HUEVOS: Comercio exterior de España. Importaciones. (Toneladas)</t>
  </si>
  <si>
    <t xml:space="preserve"> 22.3.  HUEVOS: Ciudades Autónomas de Ceuta y Melilla</t>
  </si>
  <si>
    <t>TOTAL</t>
  </si>
  <si>
    <t>Fuente: Estadísticas de Comercio Exterior de España. Agencia Estatal de Administración Tributaria.</t>
  </si>
  <si>
    <t xml:space="preserve"> 22.2.  HUEVOS PARA CONSUMO: Serie histórica de ponedoras, producción, precio, valor y comercio exterior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</si>
  <si>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</si>
  <si>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</si>
  <si>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</si>
  <si>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</si>
  <si>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</si>
  <si>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</si>
  <si>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</si>
  <si>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</si>
  <si>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</si>
  <si>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</si>
  <si>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</si>
  <si>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</si>
  <si>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</si>
  <si>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</si>
  <si>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</si>
  <si>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</si>
  <si>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</si>
  <si>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</si>
  <si>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</si>
  <si>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</si>
  <si>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</si>
  <si>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</si>
  <si>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</si>
  <si>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</si>
  <si>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</si>
  <si>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</si>
  <si>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</si>
  <si>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</si>
  <si>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</si>
  <si>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 xml:space="preserve"> 22.8.  HUEVOS: Comercio Exterior de España. Exportaciones. (Toneladas)</t>
  </si>
  <si>
    <t>Año: 2004</t>
  </si>
  <si>
    <t xml:space="preserve">– </t>
  </si>
  <si>
    <t>22.4.  HUEVOS: Análisis provincial del número de ponedoras, 2006</t>
  </si>
  <si>
    <t>22.5.  HUEVOS: Análisis provincial de producción (miles de docenas), 2006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</si>
  <si>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</si>
  <si>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</si>
  <si>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</si>
  <si>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</si>
  <si>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</si>
  <si>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</si>
  <si>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</si>
  <si>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</si>
  <si>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</si>
  <si>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</si>
  <si>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</si>
  <si>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</si>
  <si>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</si>
  <si>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</si>
  <si>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</si>
  <si>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</si>
  <si>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</si>
  <si>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–  </t>
  </si>
  <si>
    <t>22.5.  HUEVOS: Análisis provincial de producción (miles de docenas), 2007</t>
  </si>
  <si>
    <t xml:space="preserve"> 22.7.  HUEVOS: Comercio exterior de España. Importaciones, 2007 (Toneladas)</t>
  </si>
  <si>
    <t xml:space="preserve"> 22.8.  HUEVOS: Comercio Exterior de España. Exportaciones, 2007 (Toneladas)</t>
  </si>
  <si>
    <t>Libia</t>
  </si>
  <si>
    <t>Rusia</t>
  </si>
  <si>
    <t>Ucrania</t>
  </si>
  <si>
    <t>Brasil</t>
  </si>
  <si>
    <t>Israel</t>
  </si>
  <si>
    <t>22.4.  HUEVOS: Análisis provincial del número de ponedoras, 2007</t>
  </si>
  <si>
    <t>ANUARIO DE ESTADÍSTICA AGROALIMENTARIA Y PESQUERA 2007</t>
  </si>
  <si>
    <t>CAPITULO 22: HUEVOS</t>
  </si>
  <si>
    <t xml:space="preserve">22.1.  HUEVOS DE GALLINA PARA CONSUMO: Serie histórica de ponedoras, rendimiento y producción </t>
  </si>
  <si>
    <t>Volver al Indice</t>
  </si>
  <si>
    <t xml:space="preserve">22.2.  HUEVOS PARA CONSUMO: Serie histórica de ponedoras, producción, precio, valor y comercio exterior </t>
  </si>
  <si>
    <t xml:space="preserve">22.3.  HUEVOS: Ciudades Autónomas de Ceuta y Melilla </t>
  </si>
  <si>
    <t xml:space="preserve">22.4.  HUEVOS: Análisis provincial del número de ponedoras, 2006 </t>
  </si>
  <si>
    <t xml:space="preserve">22.4.  HUEVOS: Análisis provincial del número de ponedoras, 2007 </t>
  </si>
  <si>
    <t xml:space="preserve">22.5.  HUEVOS: Análisis provincial de producción (miles de docenas), 2006 </t>
  </si>
  <si>
    <t xml:space="preserve">22.5.  HUEVOS: Análisis provincial de producción (miles de docenas), 2007 </t>
  </si>
  <si>
    <t>22.6.  BALANCE DE PRODUCCION DE HUEVOS (Miles de toneladas de huevos con cáscara) Cobertura geográfica: España</t>
  </si>
  <si>
    <t xml:space="preserve">22.7.  HUEVOS: Comercio exterior de España. Importaciones. (Toneladas) </t>
  </si>
  <si>
    <t xml:space="preserve">22.7.  HUEVOS: Comercio exterior de España. Importaciones, 2007 (Toneladas) </t>
  </si>
  <si>
    <t xml:space="preserve">22.8.  HUEVOS: Comercio Exterior de España. Exportaciones. (Toneladas) </t>
  </si>
  <si>
    <t xml:space="preserve">22.8.  HUEVOS: Comercio Exterior de España. Exportaciones, 2007 (Toneladas)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</si>
</sst>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"/>
    <numFmt numFmtId="179" formatCode="#,##0.000_);\(#,##0.000\)"/>
    <numFmt numFmtId="180" formatCode="#,##0.0__"/>
    <numFmt numFmtId="181" formatCode="0.00__"/>
    <numFmt numFmtId="182" formatCode="#,##0;\(0.0\)"/>
    <numFmt numFmtId="183" formatCode="#,##0.0__;\–#,##0.0__;\–__;@__"/>
    <numFmt numFmtId="184" formatCode="0.000"/>
    <numFmt numFmtId="185" formatCode="#,##0.0_);\(#,##0.0\)"/>
    <numFmt numFmtId="186" formatCode="#,##0.00_);\(#,##0.00\)"/>
    <numFmt numFmtId="187" formatCode="0.0"/>
    <numFmt numFmtId="188" formatCode="#,##0__;\–#,##0__;\–__;@__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,##0__;\–#,##0__;0__;@__"/>
    <numFmt numFmtId="194" formatCode="#,##0_____;"/>
    <numFmt numFmtId="195" formatCode="#,##0.000000_);\(#,##0.000000\)"/>
    <numFmt numFmtId="196" formatCode="#,##0.000"/>
    <numFmt numFmtId="197" formatCode="#,##0.00__"/>
    <numFmt numFmtId="198" formatCode="#,##0;\-#,##0;\-\-"/>
    <numFmt numFmtId="199" formatCode="#,##0.0;\-#,##0.0;\-\-"/>
    <numFmt numFmtId="200" formatCode="#,##0.000__"/>
    <numFmt numFmtId="201" formatCode="#,##0____"/>
    <numFmt numFmtId="202" formatCode="#,##0.0____"/>
    <numFmt numFmtId="203" formatCode="#,##0;\(#,##0\);\–"/>
    <numFmt numFmtId="204" formatCode="#,##0__;\–#,##0__;;@__"/>
    <numFmt numFmtId="205" formatCode="_-* #,##0.00\ [$€]_-;\-* #,##0.00\ [$€]_-;_-* &quot;-&quot;??\ [$€]_-;_-@_-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7.5"/>
      <color indexed="36"/>
      <name val="Arial"/>
      <family val="0"/>
    </font>
    <font>
      <vertAlign val="superscript"/>
      <sz val="10"/>
      <name val="Arial"/>
      <family val="2"/>
    </font>
    <font>
      <sz val="10"/>
      <name val="Verdana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7" fontId="0" fillId="0" borderId="0">
      <alignment/>
      <protection/>
    </xf>
    <xf numFmtId="176" fontId="0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37" fontId="4" fillId="0" borderId="0" xfId="24" applyFont="1">
      <alignment/>
      <protection/>
    </xf>
    <xf numFmtId="37" fontId="6" fillId="0" borderId="0" xfId="24" applyFont="1">
      <alignment/>
      <protection/>
    </xf>
    <xf numFmtId="37" fontId="0" fillId="0" borderId="0" xfId="24" applyFont="1">
      <alignment/>
      <protection/>
    </xf>
    <xf numFmtId="37" fontId="0" fillId="2" borderId="0" xfId="24" applyFont="1" applyFill="1" applyBorder="1" applyAlignment="1">
      <alignment horizontal="center"/>
      <protection/>
    </xf>
    <xf numFmtId="37" fontId="0" fillId="2" borderId="2" xfId="24" applyFont="1" applyFill="1" applyBorder="1" applyAlignment="1">
      <alignment horizontal="center"/>
      <protection/>
    </xf>
    <xf numFmtId="37" fontId="0" fillId="2" borderId="3" xfId="24" applyFont="1" applyFill="1" applyBorder="1" applyAlignment="1">
      <alignment horizontal="center"/>
      <protection/>
    </xf>
    <xf numFmtId="1" fontId="0" fillId="2" borderId="0" xfId="24" applyNumberFormat="1" applyFont="1" applyFill="1" applyBorder="1" applyAlignment="1">
      <alignment horizontal="left"/>
      <protection/>
    </xf>
    <xf numFmtId="37" fontId="0" fillId="0" borderId="0" xfId="24" applyFont="1" applyBorder="1">
      <alignment/>
      <protection/>
    </xf>
    <xf numFmtId="1" fontId="0" fillId="2" borderId="4" xfId="24" applyNumberFormat="1" applyFont="1" applyFill="1" applyBorder="1" applyAlignment="1">
      <alignment horizontal="left"/>
      <protection/>
    </xf>
    <xf numFmtId="37" fontId="0" fillId="2" borderId="5" xfId="24" applyFont="1" applyFill="1" applyBorder="1" applyAlignment="1">
      <alignment horizontal="center"/>
      <protection/>
    </xf>
    <xf numFmtId="37" fontId="0" fillId="2" borderId="6" xfId="24" applyFont="1" applyFill="1" applyBorder="1" applyAlignment="1">
      <alignment horizontal="center"/>
      <protection/>
    </xf>
    <xf numFmtId="177" fontId="0" fillId="2" borderId="1" xfId="24" applyNumberFormat="1" applyFont="1" applyFill="1" applyBorder="1" applyProtection="1">
      <alignment/>
      <protection/>
    </xf>
    <xf numFmtId="177" fontId="0" fillId="2" borderId="0" xfId="24" applyNumberFormat="1" applyFont="1" applyFill="1" applyBorder="1" applyProtection="1">
      <alignment/>
      <protection/>
    </xf>
    <xf numFmtId="180" fontId="0" fillId="2" borderId="7" xfId="24" applyNumberFormat="1" applyFont="1" applyFill="1" applyBorder="1" applyProtection="1">
      <alignment/>
      <protection/>
    </xf>
    <xf numFmtId="180" fontId="0" fillId="2" borderId="1" xfId="24" applyNumberFormat="1" applyFont="1" applyFill="1" applyBorder="1">
      <alignment/>
      <protection/>
    </xf>
    <xf numFmtId="181" fontId="0" fillId="2" borderId="0" xfId="24" applyNumberFormat="1" applyFont="1" applyFill="1" applyBorder="1" applyProtection="1">
      <alignment/>
      <protection/>
    </xf>
    <xf numFmtId="177" fontId="0" fillId="2" borderId="2" xfId="24" applyNumberFormat="1" applyFont="1" applyFill="1" applyBorder="1" applyProtection="1">
      <alignment/>
      <protection/>
    </xf>
    <xf numFmtId="177" fontId="0" fillId="2" borderId="1" xfId="24" applyNumberFormat="1" applyFont="1" applyFill="1" applyBorder="1">
      <alignment/>
      <protection/>
    </xf>
    <xf numFmtId="177" fontId="0" fillId="2" borderId="0" xfId="24" applyNumberFormat="1" applyFont="1" applyFill="1" applyBorder="1">
      <alignment/>
      <protection/>
    </xf>
    <xf numFmtId="180" fontId="0" fillId="2" borderId="0" xfId="24" applyNumberFormat="1" applyFont="1" applyFill="1" applyBorder="1">
      <alignment/>
      <protection/>
    </xf>
    <xf numFmtId="181" fontId="0" fillId="2" borderId="0" xfId="24" applyNumberFormat="1" applyFont="1" applyFill="1" applyBorder="1">
      <alignment/>
      <protection/>
    </xf>
    <xf numFmtId="177" fontId="0" fillId="2" borderId="2" xfId="24" applyNumberFormat="1" applyFont="1" applyFill="1" applyBorder="1">
      <alignment/>
      <protection/>
    </xf>
    <xf numFmtId="177" fontId="0" fillId="2" borderId="7" xfId="24" applyNumberFormat="1" applyFont="1" applyFill="1" applyBorder="1">
      <alignment/>
      <protection/>
    </xf>
    <xf numFmtId="180" fontId="0" fillId="2" borderId="7" xfId="24" applyNumberFormat="1" applyFont="1" applyFill="1" applyBorder="1">
      <alignment/>
      <protection/>
    </xf>
    <xf numFmtId="1" fontId="0" fillId="2" borderId="8" xfId="24" applyNumberFormat="1" applyFont="1" applyFill="1" applyBorder="1" applyAlignment="1">
      <alignment horizontal="left"/>
      <protection/>
    </xf>
    <xf numFmtId="177" fontId="0" fillId="2" borderId="9" xfId="24" applyNumberFormat="1" applyFont="1" applyFill="1" applyBorder="1">
      <alignment/>
      <protection/>
    </xf>
    <xf numFmtId="177" fontId="0" fillId="2" borderId="4" xfId="24" applyNumberFormat="1" applyFont="1" applyFill="1" applyBorder="1">
      <alignment/>
      <protection/>
    </xf>
    <xf numFmtId="180" fontId="0" fillId="2" borderId="9" xfId="24" applyNumberFormat="1" applyFont="1" applyFill="1" applyBorder="1">
      <alignment/>
      <protection/>
    </xf>
    <xf numFmtId="180" fontId="0" fillId="2" borderId="4" xfId="24" applyNumberFormat="1" applyFont="1" applyFill="1" applyBorder="1">
      <alignment/>
      <protection/>
    </xf>
    <xf numFmtId="177" fontId="0" fillId="2" borderId="8" xfId="24" applyNumberFormat="1" applyFont="1" applyFill="1" applyBorder="1" applyProtection="1">
      <alignment/>
      <protection/>
    </xf>
    <xf numFmtId="177" fontId="0" fillId="2" borderId="5" xfId="24" applyNumberFormat="1" applyFont="1" applyFill="1" applyBorder="1">
      <alignment/>
      <protection/>
    </xf>
    <xf numFmtId="37" fontId="0" fillId="2" borderId="0" xfId="24" applyFont="1" applyFill="1">
      <alignment/>
      <protection/>
    </xf>
    <xf numFmtId="39" fontId="0" fillId="0" borderId="0" xfId="24" applyNumberFormat="1" applyFont="1">
      <alignment/>
      <protection/>
    </xf>
    <xf numFmtId="37" fontId="0" fillId="0" borderId="0" xfId="24" applyNumberFormat="1" applyFont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6" fontId="3" fillId="0" borderId="0" xfId="25" applyFont="1" applyAlignment="1">
      <alignment horizontal="center"/>
      <protection/>
    </xf>
    <xf numFmtId="176" fontId="4" fillId="0" borderId="0" xfId="25" applyFont="1">
      <alignment/>
      <protection/>
    </xf>
    <xf numFmtId="176" fontId="0" fillId="0" borderId="0" xfId="25" applyFont="1">
      <alignment/>
      <protection/>
    </xf>
    <xf numFmtId="0" fontId="0" fillId="0" borderId="0" xfId="0" applyFont="1" applyFill="1" applyBorder="1" applyAlignment="1">
      <alignment/>
    </xf>
    <xf numFmtId="176" fontId="0" fillId="0" borderId="0" xfId="25" applyFont="1" applyFill="1" applyBorder="1">
      <alignment/>
      <protection/>
    </xf>
    <xf numFmtId="176" fontId="0" fillId="0" borderId="8" xfId="25" applyFont="1" applyFill="1" applyBorder="1">
      <alignment/>
      <protection/>
    </xf>
    <xf numFmtId="0" fontId="0" fillId="0" borderId="0" xfId="23" applyFont="1">
      <alignment/>
      <protection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0" fillId="2" borderId="1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0" borderId="0" xfId="0" applyFont="1" applyAlignment="1">
      <alignment/>
    </xf>
    <xf numFmtId="2" fontId="0" fillId="2" borderId="0" xfId="24" applyNumberFormat="1" applyFont="1" applyFill="1">
      <alignment/>
      <protection/>
    </xf>
    <xf numFmtId="37" fontId="0" fillId="2" borderId="0" xfId="24" applyFont="1" applyFill="1" applyAlignment="1">
      <alignment horizontal="right"/>
      <protection/>
    </xf>
    <xf numFmtId="0" fontId="0" fillId="2" borderId="0" xfId="24" applyNumberFormat="1" applyFont="1" applyFill="1" applyBorder="1">
      <alignment/>
      <protection/>
    </xf>
    <xf numFmtId="0" fontId="7" fillId="0" borderId="7" xfId="0" applyFont="1" applyBorder="1" applyAlignment="1">
      <alignment/>
    </xf>
    <xf numFmtId="0" fontId="0" fillId="0" borderId="7" xfId="0" applyFont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center"/>
    </xf>
    <xf numFmtId="3" fontId="4" fillId="0" borderId="0" xfId="0" applyNumberFormat="1" applyFont="1" applyAlignment="1">
      <alignment/>
    </xf>
    <xf numFmtId="37" fontId="0" fillId="2" borderId="8" xfId="24" applyFont="1" applyFill="1" applyBorder="1" applyAlignment="1">
      <alignment horizontal="center"/>
      <protection/>
    </xf>
    <xf numFmtId="37" fontId="0" fillId="2" borderId="8" xfId="24" applyFont="1" applyFill="1" applyBorder="1">
      <alignment/>
      <protection/>
    </xf>
    <xf numFmtId="37" fontId="0" fillId="2" borderId="11" xfId="24" applyFont="1" applyFill="1" applyBorder="1" applyAlignment="1">
      <alignment horizontal="center"/>
      <protection/>
    </xf>
    <xf numFmtId="37" fontId="0" fillId="2" borderId="9" xfId="24" applyFont="1" applyFill="1" applyBorder="1" applyAlignment="1">
      <alignment horizontal="center"/>
      <protection/>
    </xf>
    <xf numFmtId="204" fontId="0" fillId="2" borderId="0" xfId="0" applyNumberFormat="1" applyFont="1" applyFill="1" applyBorder="1" applyAlignment="1">
      <alignment horizontal="right"/>
    </xf>
    <xf numFmtId="204" fontId="0" fillId="2" borderId="12" xfId="0" applyNumberFormat="1" applyFont="1" applyFill="1" applyBorder="1" applyAlignment="1" applyProtection="1">
      <alignment horizontal="right"/>
      <protection/>
    </xf>
    <xf numFmtId="204" fontId="0" fillId="2" borderId="10" xfId="0" applyNumberFormat="1" applyFont="1" applyFill="1" applyBorder="1" applyAlignment="1" applyProtection="1">
      <alignment horizontal="right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204" fontId="0" fillId="2" borderId="13" xfId="0" applyNumberFormat="1" applyFont="1" applyFill="1" applyBorder="1" applyAlignment="1">
      <alignment horizontal="right"/>
    </xf>
    <xf numFmtId="204" fontId="0" fillId="2" borderId="1" xfId="0" applyNumberFormat="1" applyFont="1" applyFill="1" applyBorder="1" applyAlignment="1" applyProtection="1" quotePrefix="1">
      <alignment horizontal="right"/>
      <protection/>
    </xf>
    <xf numFmtId="204" fontId="0" fillId="2" borderId="1" xfId="0" applyNumberFormat="1" applyFont="1" applyFill="1" applyBorder="1" applyAlignment="1" applyProtection="1">
      <alignment horizontal="right"/>
      <protection/>
    </xf>
    <xf numFmtId="204" fontId="0" fillId="2" borderId="7" xfId="0" applyNumberFormat="1" applyFont="1" applyFill="1" applyBorder="1" applyAlignment="1" applyProtection="1">
      <alignment horizontal="right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204" fontId="0" fillId="2" borderId="2" xfId="0" applyNumberFormat="1" applyFont="1" applyFill="1" applyBorder="1" applyAlignment="1">
      <alignment horizontal="right"/>
    </xf>
    <xf numFmtId="204" fontId="0" fillId="2" borderId="7" xfId="0" applyNumberFormat="1" applyFont="1" applyFill="1" applyBorder="1" applyAlignment="1" applyProtection="1" quotePrefix="1">
      <alignment horizontal="right"/>
      <protection/>
    </xf>
    <xf numFmtId="204" fontId="7" fillId="2" borderId="1" xfId="0" applyNumberFormat="1" applyFont="1" applyFill="1" applyBorder="1" applyAlignment="1" applyProtection="1">
      <alignment horizontal="right"/>
      <protection/>
    </xf>
    <xf numFmtId="204" fontId="7" fillId="2" borderId="7" xfId="0" applyNumberFormat="1" applyFont="1" applyFill="1" applyBorder="1" applyAlignment="1" applyProtection="1">
      <alignment horizontal="right"/>
      <protection/>
    </xf>
    <xf numFmtId="193" fontId="7" fillId="2" borderId="7" xfId="0" applyNumberFormat="1" applyFont="1" applyFill="1" applyBorder="1" applyAlignment="1" applyProtection="1">
      <alignment horizontal="right"/>
      <protection/>
    </xf>
    <xf numFmtId="204" fontId="7" fillId="2" borderId="2" xfId="0" applyNumberFormat="1" applyFont="1" applyFill="1" applyBorder="1" applyAlignment="1">
      <alignment horizontal="right"/>
    </xf>
    <xf numFmtId="204" fontId="7" fillId="2" borderId="1" xfId="0" applyNumberFormat="1" applyFont="1" applyFill="1" applyBorder="1" applyAlignment="1" applyProtection="1" quotePrefix="1">
      <alignment horizontal="right"/>
      <protection/>
    </xf>
    <xf numFmtId="204" fontId="7" fillId="2" borderId="7" xfId="0" applyNumberFormat="1" applyFont="1" applyFill="1" applyBorder="1" applyAlignment="1" applyProtection="1" quotePrefix="1">
      <alignment horizontal="right"/>
      <protection/>
    </xf>
    <xf numFmtId="193" fontId="7" fillId="2" borderId="7" xfId="0" applyNumberFormat="1" applyFont="1" applyFill="1" applyBorder="1" applyAlignment="1" applyProtection="1" quotePrefix="1">
      <alignment horizontal="right"/>
      <protection/>
    </xf>
    <xf numFmtId="204" fontId="7" fillId="2" borderId="2" xfId="0" applyNumberFormat="1" applyFont="1" applyFill="1" applyBorder="1" applyAlignment="1" quotePrefix="1">
      <alignment horizontal="right"/>
    </xf>
    <xf numFmtId="193" fontId="0" fillId="2" borderId="7" xfId="0" applyNumberFormat="1" applyFont="1" applyFill="1" applyBorder="1" applyAlignment="1" applyProtection="1" quotePrefix="1">
      <alignment horizontal="right"/>
      <protection/>
    </xf>
    <xf numFmtId="204" fontId="7" fillId="2" borderId="0" xfId="0" applyNumberFormat="1" applyFont="1" applyFill="1" applyBorder="1" applyAlignment="1">
      <alignment horizontal="right"/>
    </xf>
    <xf numFmtId="204" fontId="7" fillId="2" borderId="9" xfId="0" applyNumberFormat="1" applyFont="1" applyFill="1" applyBorder="1" applyAlignment="1">
      <alignment horizontal="right"/>
    </xf>
    <xf numFmtId="204" fontId="7" fillId="2" borderId="4" xfId="0" applyNumberFormat="1" applyFont="1" applyFill="1" applyBorder="1" applyAlignment="1">
      <alignment horizontal="right"/>
    </xf>
    <xf numFmtId="193" fontId="7" fillId="2" borderId="4" xfId="0" applyNumberFormat="1" applyFont="1" applyFill="1" applyBorder="1" applyAlignment="1">
      <alignment horizontal="right"/>
    </xf>
    <xf numFmtId="204" fontId="7" fillId="2" borderId="8" xfId="0" applyNumberFormat="1" applyFont="1" applyFill="1" applyBorder="1" applyAlignment="1">
      <alignment horizontal="right"/>
    </xf>
    <xf numFmtId="37" fontId="0" fillId="2" borderId="14" xfId="24" applyFont="1" applyFill="1" applyBorder="1">
      <alignment/>
      <protection/>
    </xf>
    <xf numFmtId="0" fontId="0" fillId="0" borderId="15" xfId="0" applyFont="1" applyFill="1" applyBorder="1" applyAlignment="1">
      <alignment/>
    </xf>
    <xf numFmtId="176" fontId="0" fillId="0" borderId="15" xfId="25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8" xfId="0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3" fontId="7" fillId="0" borderId="7" xfId="0" applyNumberFormat="1" applyFont="1" applyFill="1" applyBorder="1" applyAlignment="1" applyProtection="1">
      <alignment horizontal="left"/>
      <protection/>
    </xf>
    <xf numFmtId="1" fontId="0" fillId="0" borderId="7" xfId="0" applyNumberFormat="1" applyFont="1" applyFill="1" applyBorder="1" applyAlignment="1" applyProtection="1">
      <alignment horizontal="left"/>
      <protection/>
    </xf>
    <xf numFmtId="1" fontId="0" fillId="0" borderId="7" xfId="0" applyNumberFormat="1" applyFont="1" applyFill="1" applyBorder="1" applyAlignment="1" applyProtection="1">
      <alignment/>
      <protection/>
    </xf>
    <xf numFmtId="1" fontId="7" fillId="0" borderId="7" xfId="0" applyNumberFormat="1" applyFont="1" applyFill="1" applyBorder="1" applyAlignment="1" applyProtection="1">
      <alignment horizontal="left"/>
      <protection/>
    </xf>
    <xf numFmtId="3" fontId="0" fillId="0" borderId="7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/>
    </xf>
    <xf numFmtId="3" fontId="0" fillId="2" borderId="0" xfId="0" applyNumberFormat="1" applyFont="1" applyFill="1" applyAlignment="1">
      <alignment/>
    </xf>
    <xf numFmtId="178" fontId="0" fillId="2" borderId="2" xfId="24" applyNumberFormat="1" applyFont="1" applyFill="1" applyBorder="1" applyAlignment="1" applyProtection="1">
      <alignment horizontal="right" indent="1"/>
      <protection/>
    </xf>
    <xf numFmtId="178" fontId="0" fillId="2" borderId="2" xfId="24" applyNumberFormat="1" applyFont="1" applyFill="1" applyBorder="1" applyAlignment="1">
      <alignment horizontal="right" indent="1"/>
      <protection/>
    </xf>
    <xf numFmtId="187" fontId="0" fillId="2" borderId="9" xfId="0" applyNumberFormat="1" applyFont="1" applyFill="1" applyBorder="1" applyAlignment="1">
      <alignment horizontal="right" indent="1"/>
    </xf>
    <xf numFmtId="178" fontId="0" fillId="2" borderId="5" xfId="24" applyNumberFormat="1" applyFont="1" applyFill="1" applyBorder="1" applyAlignment="1">
      <alignment horizontal="right" indent="1"/>
      <protection/>
    </xf>
    <xf numFmtId="176" fontId="0" fillId="0" borderId="13" xfId="25" applyFont="1" applyBorder="1">
      <alignment/>
      <protection/>
    </xf>
    <xf numFmtId="176" fontId="0" fillId="0" borderId="2" xfId="25" applyFont="1" applyBorder="1">
      <alignment/>
      <protection/>
    </xf>
    <xf numFmtId="176" fontId="0" fillId="0" borderId="5" xfId="25" applyFont="1" applyBorder="1">
      <alignment/>
      <protection/>
    </xf>
    <xf numFmtId="177" fontId="7" fillId="2" borderId="8" xfId="24" applyNumberFormat="1" applyFont="1" applyFill="1" applyBorder="1">
      <alignment/>
      <protection/>
    </xf>
    <xf numFmtId="183" fontId="0" fillId="0" borderId="2" xfId="0" applyNumberFormat="1" applyFont="1" applyBorder="1" applyAlignment="1">
      <alignment/>
    </xf>
    <xf numFmtId="183" fontId="7" fillId="0" borderId="2" xfId="0" applyNumberFormat="1" applyFont="1" applyBorder="1" applyAlignment="1">
      <alignment/>
    </xf>
    <xf numFmtId="183" fontId="0" fillId="0" borderId="5" xfId="0" applyNumberFormat="1" applyFont="1" applyBorder="1" applyAlignment="1">
      <alignment/>
    </xf>
    <xf numFmtId="180" fontId="0" fillId="2" borderId="0" xfId="24" applyNumberFormat="1" applyFont="1" applyFill="1" applyBorder="1" applyProtection="1">
      <alignment/>
      <protection/>
    </xf>
    <xf numFmtId="180" fontId="0" fillId="2" borderId="8" xfId="24" applyNumberFormat="1" applyFont="1" applyFill="1" applyBorder="1" applyProtection="1">
      <alignment/>
      <protection/>
    </xf>
    <xf numFmtId="180" fontId="0" fillId="2" borderId="2" xfId="24" applyNumberFormat="1" applyFont="1" applyFill="1" applyBorder="1" applyProtection="1">
      <alignment/>
      <protection/>
    </xf>
    <xf numFmtId="180" fontId="0" fillId="2" borderId="5" xfId="24" applyNumberFormat="1" applyFont="1" applyFill="1" applyBorder="1" applyProtection="1">
      <alignment/>
      <protection/>
    </xf>
    <xf numFmtId="180" fontId="0" fillId="2" borderId="0" xfId="24" applyNumberFormat="1" applyFont="1" applyFill="1" applyBorder="1" applyAlignment="1" applyProtection="1">
      <alignment horizontal="right"/>
      <protection/>
    </xf>
    <xf numFmtId="180" fontId="0" fillId="2" borderId="8" xfId="24" applyNumberFormat="1" applyFont="1" applyFill="1" applyBorder="1" applyAlignment="1" applyProtection="1">
      <alignment horizontal="right"/>
      <protection/>
    </xf>
    <xf numFmtId="180" fontId="7" fillId="2" borderId="0" xfId="24" applyNumberFormat="1" applyFont="1" applyFill="1" applyBorder="1" applyProtection="1">
      <alignment/>
      <protection/>
    </xf>
    <xf numFmtId="180" fontId="7" fillId="2" borderId="13" xfId="24" applyNumberFormat="1" applyFont="1" applyFill="1" applyBorder="1" applyProtection="1">
      <alignment/>
      <protection/>
    </xf>
    <xf numFmtId="180" fontId="7" fillId="2" borderId="14" xfId="24" applyNumberFormat="1" applyFont="1" applyFill="1" applyBorder="1" applyProtection="1">
      <alignment/>
      <protection/>
    </xf>
    <xf numFmtId="180" fontId="7" fillId="2" borderId="2" xfId="24" applyNumberFormat="1" applyFont="1" applyFill="1" applyBorder="1" applyProtection="1">
      <alignment/>
      <protection/>
    </xf>
    <xf numFmtId="180" fontId="7" fillId="2" borderId="0" xfId="24" applyNumberFormat="1" applyFont="1" applyFill="1" applyBorder="1" applyAlignment="1" applyProtection="1">
      <alignment horizontal="right"/>
      <protection/>
    </xf>
    <xf numFmtId="204" fontId="0" fillId="2" borderId="9" xfId="0" applyNumberFormat="1" applyFont="1" applyFill="1" applyBorder="1" applyAlignment="1" applyProtection="1">
      <alignment horizontal="right"/>
      <protection/>
    </xf>
    <xf numFmtId="204" fontId="7" fillId="2" borderId="2" xfId="0" applyNumberFormat="1" applyFont="1" applyFill="1" applyBorder="1" applyAlignment="1" applyProtection="1">
      <alignment horizontal="right"/>
      <protection/>
    </xf>
    <xf numFmtId="204" fontId="0" fillId="2" borderId="2" xfId="0" applyNumberFormat="1" applyFont="1" applyFill="1" applyBorder="1" applyAlignment="1" applyProtection="1">
      <alignment horizontal="right"/>
      <protection/>
    </xf>
    <xf numFmtId="204" fontId="0" fillId="2" borderId="5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2" fontId="0" fillId="0" borderId="0" xfId="24" applyNumberFormat="1" applyFont="1" applyAlignment="1">
      <alignment horizontal="right"/>
      <protection/>
    </xf>
    <xf numFmtId="2" fontId="0" fillId="0" borderId="0" xfId="24" applyNumberFormat="1" applyFont="1">
      <alignment/>
      <protection/>
    </xf>
    <xf numFmtId="37" fontId="0" fillId="0" borderId="0" xfId="24" applyFont="1" applyFill="1">
      <alignment/>
      <protection/>
    </xf>
    <xf numFmtId="37" fontId="12" fillId="0" borderId="0" xfId="24" applyFont="1" applyFill="1">
      <alignment/>
      <protection/>
    </xf>
    <xf numFmtId="181" fontId="0" fillId="0" borderId="8" xfId="24" applyNumberFormat="1" applyFont="1" applyFill="1" applyBorder="1">
      <alignment/>
      <protection/>
    </xf>
    <xf numFmtId="177" fontId="0" fillId="0" borderId="9" xfId="24" applyNumberFormat="1" applyFont="1" applyFill="1" applyBorder="1" applyProtection="1">
      <alignment/>
      <protection/>
    </xf>
    <xf numFmtId="0" fontId="0" fillId="2" borderId="14" xfId="0" applyFont="1" applyFill="1" applyBorder="1" applyAlignment="1">
      <alignment/>
    </xf>
    <xf numFmtId="3" fontId="0" fillId="2" borderId="13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 applyProtection="1">
      <alignment horizontal="right"/>
      <protection/>
    </xf>
    <xf numFmtId="3" fontId="0" fillId="2" borderId="10" xfId="0" applyNumberFormat="1" applyFont="1" applyFill="1" applyBorder="1" applyAlignment="1" applyProtection="1">
      <alignment horizontal="right"/>
      <protection/>
    </xf>
    <xf numFmtId="3" fontId="0" fillId="2" borderId="2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 applyProtection="1">
      <alignment horizontal="right"/>
      <protection/>
    </xf>
    <xf numFmtId="3" fontId="7" fillId="2" borderId="1" xfId="0" applyNumberFormat="1" applyFont="1" applyFill="1" applyBorder="1" applyAlignment="1" applyProtection="1">
      <alignment horizontal="right"/>
      <protection/>
    </xf>
    <xf numFmtId="3" fontId="7" fillId="2" borderId="2" xfId="0" applyNumberFormat="1" applyFont="1" applyFill="1" applyBorder="1" applyAlignment="1" applyProtection="1">
      <alignment horizontal="right"/>
      <protection/>
    </xf>
    <xf numFmtId="3" fontId="7" fillId="2" borderId="2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93" fontId="7" fillId="2" borderId="2" xfId="0" applyNumberFormat="1" applyFont="1" applyFill="1" applyBorder="1" applyAlignment="1" applyProtection="1">
      <alignment horizontal="right"/>
      <protection/>
    </xf>
    <xf numFmtId="3" fontId="7" fillId="2" borderId="9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0" fillId="0" borderId="9" xfId="0" applyFont="1" applyBorder="1" applyAlignment="1">
      <alignment horizontal="center"/>
    </xf>
    <xf numFmtId="3" fontId="0" fillId="0" borderId="4" xfId="0" applyNumberFormat="1" applyFont="1" applyFill="1" applyBorder="1" applyAlignment="1" applyProtection="1">
      <alignment/>
      <protection/>
    </xf>
    <xf numFmtId="1" fontId="0" fillId="2" borderId="7" xfId="24" applyNumberFormat="1" applyFont="1" applyFill="1" applyBorder="1" applyAlignment="1">
      <alignment horizontal="left"/>
      <protection/>
    </xf>
    <xf numFmtId="187" fontId="0" fillId="2" borderId="1" xfId="0" applyNumberFormat="1" applyFont="1" applyFill="1" applyBorder="1" applyAlignment="1">
      <alignment horizontal="right" indent="1"/>
    </xf>
    <xf numFmtId="181" fontId="0" fillId="0" borderId="0" xfId="24" applyNumberFormat="1" applyFont="1" applyFill="1" applyBorder="1">
      <alignment/>
      <protection/>
    </xf>
    <xf numFmtId="177" fontId="0" fillId="0" borderId="1" xfId="24" applyNumberFormat="1" applyFont="1" applyFill="1" applyBorder="1" applyProtection="1">
      <alignment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37" fontId="0" fillId="2" borderId="16" xfId="24" applyFont="1" applyFill="1" applyBorder="1" applyAlignment="1">
      <alignment horizontal="center"/>
      <protection/>
    </xf>
    <xf numFmtId="37" fontId="0" fillId="2" borderId="17" xfId="24" applyFont="1" applyFill="1" applyBorder="1" applyAlignment="1">
      <alignment horizontal="center"/>
      <protection/>
    </xf>
    <xf numFmtId="37" fontId="3" fillId="0" borderId="0" xfId="24" applyFont="1" applyAlignment="1">
      <alignment horizontal="center"/>
      <protection/>
    </xf>
    <xf numFmtId="37" fontId="5" fillId="0" borderId="0" xfId="24" applyFont="1" applyAlignment="1">
      <alignment horizontal="center"/>
      <protection/>
    </xf>
    <xf numFmtId="37" fontId="5" fillId="2" borderId="0" xfId="24" applyFont="1" applyFill="1" applyBorder="1" applyAlignment="1">
      <alignment horizontal="center"/>
      <protection/>
    </xf>
    <xf numFmtId="37" fontId="0" fillId="2" borderId="18" xfId="24" applyFont="1" applyFill="1" applyBorder="1" applyAlignment="1">
      <alignment horizontal="center"/>
      <protection/>
    </xf>
    <xf numFmtId="37" fontId="7" fillId="2" borderId="0" xfId="24" applyFont="1" applyFill="1" applyBorder="1" applyAlignment="1">
      <alignment horizontal="center"/>
      <protection/>
    </xf>
    <xf numFmtId="37" fontId="5" fillId="0" borderId="0" xfId="24" applyFont="1" applyFill="1" applyAlignment="1">
      <alignment horizontal="center"/>
      <protection/>
    </xf>
    <xf numFmtId="37" fontId="0" fillId="2" borderId="19" xfId="24" applyFont="1" applyFill="1" applyBorder="1" applyAlignment="1">
      <alignment horizontal="center"/>
      <protection/>
    </xf>
    <xf numFmtId="37" fontId="0" fillId="2" borderId="20" xfId="24" applyFont="1" applyFill="1" applyBorder="1" applyAlignment="1">
      <alignment horizontal="center"/>
      <protection/>
    </xf>
    <xf numFmtId="37" fontId="0" fillId="2" borderId="3" xfId="24" applyFont="1" applyFill="1" applyBorder="1" applyAlignment="1">
      <alignment horizontal="center"/>
      <protection/>
    </xf>
    <xf numFmtId="37" fontId="0" fillId="2" borderId="21" xfId="24" applyFont="1" applyFill="1" applyBorder="1" applyAlignment="1">
      <alignment horizontal="center"/>
      <protection/>
    </xf>
    <xf numFmtId="37" fontId="0" fillId="2" borderId="2" xfId="24" applyFont="1" applyFill="1" applyBorder="1" applyAlignment="1">
      <alignment horizontal="center"/>
      <protection/>
    </xf>
    <xf numFmtId="37" fontId="0" fillId="2" borderId="0" xfId="24" applyFont="1" applyFill="1" applyBorder="1" applyAlignment="1">
      <alignment horizontal="center"/>
      <protection/>
    </xf>
    <xf numFmtId="0" fontId="0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5" fillId="0" borderId="0" xfId="22" applyFont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 wrapText="1"/>
    </xf>
    <xf numFmtId="176" fontId="3" fillId="0" borderId="0" xfId="25" applyFont="1" applyAlignment="1">
      <alignment horizontal="center"/>
      <protection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16" applyAlignment="1">
      <alignment/>
    </xf>
    <xf numFmtId="37" fontId="1" fillId="0" borderId="0" xfId="16" applyAlignment="1">
      <alignment/>
    </xf>
    <xf numFmtId="176" fontId="1" fillId="0" borderId="0" xfId="16" applyAlignment="1">
      <alignment/>
    </xf>
    <xf numFmtId="0" fontId="1" fillId="2" borderId="0" xfId="16" applyFill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" fillId="2" borderId="0" xfId="16" applyFill="1" applyAlignment="1">
      <alignment horizontal="left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GANADE10" xfId="22"/>
    <cellStyle name="Normal_GANADE4" xfId="23"/>
    <cellStyle name="Normal_Huevos" xfId="24"/>
    <cellStyle name="Normal_Huevos_AEA2001-C22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compartida\Maria25nov2002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2" sqref="D2"/>
    </sheetView>
  </sheetViews>
  <sheetFormatPr defaultColWidth="11.421875" defaultRowHeight="12.75"/>
  <cols>
    <col min="1" max="16384" width="11.421875" style="238" customWidth="1"/>
  </cols>
  <sheetData>
    <row r="1" ht="20.25">
      <c r="E1" s="239" t="s">
        <v>179</v>
      </c>
    </row>
    <row r="4" ht="15.75">
      <c r="E4" s="240" t="s">
        <v>180</v>
      </c>
    </row>
    <row r="8" s="241" customFormat="1" ht="12.75">
      <c r="A8" s="241" t="s">
        <v>181</v>
      </c>
    </row>
    <row r="9" s="241" customFormat="1" ht="12.75">
      <c r="A9" s="241" t="s">
        <v>183</v>
      </c>
    </row>
    <row r="10" s="241" customFormat="1" ht="12.75">
      <c r="A10" s="241" t="s">
        <v>184</v>
      </c>
    </row>
    <row r="11" s="241" customFormat="1" ht="12.75">
      <c r="A11" s="241" t="s">
        <v>185</v>
      </c>
    </row>
    <row r="12" s="241" customFormat="1" ht="12.75">
      <c r="A12" s="241" t="s">
        <v>186</v>
      </c>
    </row>
    <row r="13" s="241" customFormat="1" ht="12.75">
      <c r="A13" s="241" t="s">
        <v>187</v>
      </c>
    </row>
    <row r="14" s="241" customFormat="1" ht="12.75">
      <c r="A14" s="241" t="s">
        <v>188</v>
      </c>
    </row>
    <row r="15" s="241" customFormat="1" ht="12.75">
      <c r="A15" s="241" t="s">
        <v>189</v>
      </c>
    </row>
    <row r="16" s="241" customFormat="1" ht="12.75">
      <c r="A16" s="241" t="s">
        <v>190</v>
      </c>
    </row>
    <row r="17" s="241" customFormat="1" ht="12.75">
      <c r="A17" s="241" t="s">
        <v>191</v>
      </c>
    </row>
    <row r="18" s="241" customFormat="1" ht="12.75">
      <c r="A18" s="241" t="s">
        <v>192</v>
      </c>
    </row>
    <row r="19" s="241" customFormat="1" ht="12.75">
      <c r="A19" s="241" t="s">
        <v>193</v>
      </c>
    </row>
  </sheetData>
  <mergeCells count="12">
    <mergeCell ref="A16:IV16"/>
    <mergeCell ref="A17:IV17"/>
    <mergeCell ref="A18:IV18"/>
    <mergeCell ref="A19:IV19"/>
    <mergeCell ref="A12:IV12"/>
    <mergeCell ref="A13:IV13"/>
    <mergeCell ref="A14:IV14"/>
    <mergeCell ref="A15:IV15"/>
    <mergeCell ref="A8:IV8"/>
    <mergeCell ref="A9:IV9"/>
    <mergeCell ref="A10:IV10"/>
    <mergeCell ref="A11:IV11"/>
  </mergeCells>
  <hyperlinks>
    <hyperlink ref="A8" location="'22.1'!A1" display="22.1.  HUEVOS DE GALLINA PARA CONSUMO: Serie histórica de ponedoras, rendimiento y producción "/>
    <hyperlink ref="A9" location="'22.2'!A1" display="22.2.  HUEVOS PARA CONSUMO: Serie histórica de ponedoras, producción, precio, valor y comercio exterior "/>
    <hyperlink ref="A10" location="'22.3'!A1" display="22.3.  HUEVOS: Ciudades Autónomas de Ceuta y Melilla "/>
    <hyperlink ref="A11" location="'22.4 (06)'!A1" display="22.4.  HUEVOS: Análisis provincial del número de ponedoras, 2006 "/>
    <hyperlink ref="A12" location="'22.4 (07)'!A1" display="22.4.  HUEVOS: Análisis provincial del número de ponedoras, 2007 "/>
    <hyperlink ref="A13" location="'22.5 (06)'!A1" display="22.5.  HUEVOS: Análisis provincial de producción (miles de docenas), 2006 "/>
    <hyperlink ref="A14" location="'22.5 (07)'!A1" display="22.5.  HUEVOS: Análisis provincial de producción (miles de docenas), 2007 "/>
    <hyperlink ref="A15" location="'22.6'!A1" display="22.6.  BALANCE DE PRODUCCION DE HUEVOS (Miles de toneladas de huevos con cáscara) Cobertura geográfica: España"/>
    <hyperlink ref="A16" location="'22.7 (06)'!A1" display="22.7.  HUEVOS: Comercio exterior de España. Importaciones. (Toneladas) "/>
    <hyperlink ref="A17" location="'22.7 (07)'!A1" display="22.7.  HUEVOS: Comercio exterior de España. Importaciones, 2007 (Toneladas) "/>
    <hyperlink ref="A18" location="'22.8 (06)'!A1" display="22.8.  HUEVOS: Comercio Exterior de España. Exportaciones. (Toneladas) "/>
    <hyperlink ref="A19" location="'22.8 (07)'!A1" display="22.8.  HUEVOS: Comercio Exterior de España. Exportaciones, 2007 (Toneladas)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2"/>
  <dimension ref="A1:L50"/>
  <sheetViews>
    <sheetView showGridLines="0" zoomScale="75" zoomScaleNormal="75" workbookViewId="0" topLeftCell="A1">
      <selection activeCell="G36" sqref="G36"/>
    </sheetView>
  </sheetViews>
  <sheetFormatPr defaultColWidth="11.421875" defaultRowHeight="12.75"/>
  <cols>
    <col min="1" max="1" width="34.140625" style="37" customWidth="1"/>
    <col min="2" max="6" width="11.421875" style="37" customWidth="1"/>
    <col min="7" max="8" width="11.421875" style="44" customWidth="1"/>
    <col min="9" max="16384" width="11.421875" style="37" customWidth="1"/>
  </cols>
  <sheetData>
    <row r="1" spans="1:8" s="36" customFormat="1" ht="18">
      <c r="A1" s="217" t="s">
        <v>0</v>
      </c>
      <c r="B1" s="217"/>
      <c r="C1" s="217"/>
      <c r="D1" s="217"/>
      <c r="E1" s="217"/>
      <c r="F1" s="35"/>
      <c r="G1" s="66"/>
      <c r="H1" s="66"/>
    </row>
    <row r="2" ht="12.75">
      <c r="A2" s="234" t="s">
        <v>182</v>
      </c>
    </row>
    <row r="3" spans="1:5" ht="15">
      <c r="A3" s="219" t="s">
        <v>113</v>
      </c>
      <c r="B3" s="219"/>
      <c r="C3" s="219"/>
      <c r="D3" s="219"/>
      <c r="E3" s="219"/>
    </row>
    <row r="4" spans="1:5" ht="13.5" thickBot="1">
      <c r="A4" s="38"/>
      <c r="B4" s="38"/>
      <c r="C4" s="38"/>
      <c r="D4" s="38"/>
      <c r="E4" s="38"/>
    </row>
    <row r="5" spans="1:6" ht="12.75" customHeight="1">
      <c r="A5" s="99"/>
      <c r="B5" s="222" t="s">
        <v>26</v>
      </c>
      <c r="C5" s="223"/>
      <c r="D5" s="226" t="s">
        <v>27</v>
      </c>
      <c r="E5" s="227"/>
      <c r="F5" s="38"/>
    </row>
    <row r="6" spans="1:6" ht="12.75">
      <c r="A6" s="220" t="s">
        <v>112</v>
      </c>
      <c r="B6" s="224"/>
      <c r="C6" s="225"/>
      <c r="D6" s="228"/>
      <c r="E6" s="229"/>
      <c r="F6" s="38"/>
    </row>
    <row r="7" spans="1:6" ht="13.5" thickBot="1">
      <c r="A7" s="221"/>
      <c r="B7" s="102">
        <v>2005</v>
      </c>
      <c r="C7" s="102">
        <v>2006</v>
      </c>
      <c r="D7" s="103">
        <v>2005</v>
      </c>
      <c r="E7" s="103">
        <v>2006</v>
      </c>
      <c r="F7" s="38"/>
    </row>
    <row r="8" spans="1:6" ht="12.75">
      <c r="A8" s="39" t="s">
        <v>28</v>
      </c>
      <c r="B8" s="82">
        <v>1572</v>
      </c>
      <c r="C8" s="82">
        <v>89</v>
      </c>
      <c r="D8" s="146">
        <v>382</v>
      </c>
      <c r="E8" s="146">
        <v>2</v>
      </c>
      <c r="F8" s="38"/>
    </row>
    <row r="9" spans="1:6" ht="12.75">
      <c r="A9" s="40"/>
      <c r="B9" s="82"/>
      <c r="C9" s="82"/>
      <c r="D9" s="146"/>
      <c r="E9" s="146"/>
      <c r="F9" s="38"/>
    </row>
    <row r="10" spans="1:5" s="38" customFormat="1" ht="12.75">
      <c r="A10" s="62" t="s">
        <v>100</v>
      </c>
      <c r="B10" s="82"/>
      <c r="C10" s="82"/>
      <c r="D10" s="146"/>
      <c r="E10" s="146"/>
    </row>
    <row r="11" spans="1:5" s="38" customFormat="1" ht="12.75">
      <c r="A11" s="110" t="s">
        <v>29</v>
      </c>
      <c r="B11" s="82">
        <v>1516</v>
      </c>
      <c r="C11" s="82" t="s">
        <v>149</v>
      </c>
      <c r="D11" s="146">
        <v>382</v>
      </c>
      <c r="E11" s="146" t="s">
        <v>149</v>
      </c>
    </row>
    <row r="12" spans="1:5" s="38" customFormat="1" ht="12.75">
      <c r="A12" s="111" t="s">
        <v>118</v>
      </c>
      <c r="B12" s="77">
        <v>124</v>
      </c>
      <c r="C12" s="77" t="s">
        <v>149</v>
      </c>
      <c r="D12" s="147">
        <v>71</v>
      </c>
      <c r="E12" s="147" t="s">
        <v>149</v>
      </c>
    </row>
    <row r="13" spans="1:5" s="38" customFormat="1" ht="12.75">
      <c r="A13" s="111" t="s">
        <v>119</v>
      </c>
      <c r="B13" s="77" t="s">
        <v>30</v>
      </c>
      <c r="C13" s="77" t="s">
        <v>149</v>
      </c>
      <c r="D13" s="147" t="s">
        <v>30</v>
      </c>
      <c r="E13" s="147" t="s">
        <v>149</v>
      </c>
    </row>
    <row r="14" spans="1:5" s="38" customFormat="1" ht="12.75">
      <c r="A14" s="111" t="s">
        <v>120</v>
      </c>
      <c r="B14" s="77" t="s">
        <v>30</v>
      </c>
      <c r="C14" s="77" t="s">
        <v>149</v>
      </c>
      <c r="D14" s="147">
        <v>19</v>
      </c>
      <c r="E14" s="147" t="s">
        <v>149</v>
      </c>
    </row>
    <row r="15" spans="1:5" s="38" customFormat="1" ht="12.75">
      <c r="A15" s="111" t="s">
        <v>121</v>
      </c>
      <c r="B15" s="77" t="s">
        <v>30</v>
      </c>
      <c r="C15" s="77" t="s">
        <v>149</v>
      </c>
      <c r="D15" s="147" t="s">
        <v>30</v>
      </c>
      <c r="E15" s="147" t="s">
        <v>149</v>
      </c>
    </row>
    <row r="16" spans="1:5" s="38" customFormat="1" ht="12.75">
      <c r="A16" s="111" t="s">
        <v>122</v>
      </c>
      <c r="B16" s="77" t="s">
        <v>30</v>
      </c>
      <c r="C16" s="77" t="s">
        <v>149</v>
      </c>
      <c r="D16" s="147">
        <v>20</v>
      </c>
      <c r="E16" s="147" t="s">
        <v>149</v>
      </c>
    </row>
    <row r="17" spans="1:5" s="38" customFormat="1" ht="12.75">
      <c r="A17" s="111" t="s">
        <v>123</v>
      </c>
      <c r="B17" s="77" t="s">
        <v>30</v>
      </c>
      <c r="C17" s="77" t="s">
        <v>149</v>
      </c>
      <c r="D17" s="147" t="s">
        <v>30</v>
      </c>
      <c r="E17" s="147" t="s">
        <v>149</v>
      </c>
    </row>
    <row r="18" spans="1:5" s="38" customFormat="1" ht="12.75">
      <c r="A18" s="111" t="s">
        <v>124</v>
      </c>
      <c r="B18" s="77" t="s">
        <v>30</v>
      </c>
      <c r="C18" s="77" t="s">
        <v>149</v>
      </c>
      <c r="D18" s="147" t="s">
        <v>30</v>
      </c>
      <c r="E18" s="147" t="s">
        <v>149</v>
      </c>
    </row>
    <row r="19" spans="1:5" s="38" customFormat="1" ht="12.75">
      <c r="A19" s="111" t="s">
        <v>125</v>
      </c>
      <c r="B19" s="77" t="s">
        <v>30</v>
      </c>
      <c r="C19" s="77" t="s">
        <v>149</v>
      </c>
      <c r="D19" s="147" t="s">
        <v>30</v>
      </c>
      <c r="E19" s="147" t="s">
        <v>149</v>
      </c>
    </row>
    <row r="20" spans="1:5" s="38" customFormat="1" ht="12.75">
      <c r="A20" s="111" t="s">
        <v>126</v>
      </c>
      <c r="B20" s="77" t="s">
        <v>30</v>
      </c>
      <c r="C20" s="77" t="s">
        <v>149</v>
      </c>
      <c r="D20" s="147" t="s">
        <v>30</v>
      </c>
      <c r="E20" s="147" t="s">
        <v>149</v>
      </c>
    </row>
    <row r="21" spans="1:5" s="38" customFormat="1" ht="12.75">
      <c r="A21" s="111" t="s">
        <v>127</v>
      </c>
      <c r="B21" s="77">
        <v>116</v>
      </c>
      <c r="C21" s="77" t="s">
        <v>149</v>
      </c>
      <c r="D21" s="147">
        <v>53</v>
      </c>
      <c r="E21" s="147" t="s">
        <v>149</v>
      </c>
    </row>
    <row r="22" spans="1:5" s="38" customFormat="1" ht="12.75">
      <c r="A22" s="111" t="s">
        <v>128</v>
      </c>
      <c r="B22" s="77" t="s">
        <v>30</v>
      </c>
      <c r="C22" s="77" t="s">
        <v>149</v>
      </c>
      <c r="D22" s="147" t="s">
        <v>30</v>
      </c>
      <c r="E22" s="147" t="s">
        <v>149</v>
      </c>
    </row>
    <row r="23" spans="1:5" s="38" customFormat="1" ht="12.75">
      <c r="A23" s="111" t="s">
        <v>129</v>
      </c>
      <c r="B23" s="77">
        <v>106</v>
      </c>
      <c r="C23" s="77" t="s">
        <v>149</v>
      </c>
      <c r="D23" s="147">
        <v>1</v>
      </c>
      <c r="E23" s="147" t="s">
        <v>149</v>
      </c>
    </row>
    <row r="24" spans="1:5" s="38" customFormat="1" ht="12.75">
      <c r="A24" s="111" t="s">
        <v>130</v>
      </c>
      <c r="B24" s="77">
        <v>71</v>
      </c>
      <c r="C24" s="77" t="s">
        <v>149</v>
      </c>
      <c r="D24" s="147" t="s">
        <v>30</v>
      </c>
      <c r="E24" s="147" t="s">
        <v>149</v>
      </c>
    </row>
    <row r="25" spans="1:5" s="38" customFormat="1" ht="12.75">
      <c r="A25" s="111" t="s">
        <v>131</v>
      </c>
      <c r="B25" s="77">
        <v>8</v>
      </c>
      <c r="C25" s="77" t="s">
        <v>149</v>
      </c>
      <c r="D25" s="147" t="s">
        <v>30</v>
      </c>
      <c r="E25" s="147" t="s">
        <v>149</v>
      </c>
    </row>
    <row r="26" spans="1:5" s="38" customFormat="1" ht="12.75">
      <c r="A26" s="111" t="s">
        <v>132</v>
      </c>
      <c r="B26" s="77">
        <v>23</v>
      </c>
      <c r="C26" s="77" t="s">
        <v>149</v>
      </c>
      <c r="D26" s="147" t="s">
        <v>30</v>
      </c>
      <c r="E26" s="147" t="s">
        <v>149</v>
      </c>
    </row>
    <row r="27" spans="1:5" s="38" customFormat="1" ht="12.75">
      <c r="A27" s="111" t="s">
        <v>133</v>
      </c>
      <c r="B27" s="77" t="s">
        <v>30</v>
      </c>
      <c r="C27" s="77" t="s">
        <v>149</v>
      </c>
      <c r="D27" s="147" t="s">
        <v>30</v>
      </c>
      <c r="E27" s="147" t="s">
        <v>149</v>
      </c>
    </row>
    <row r="28" spans="1:5" s="38" customFormat="1" ht="12.75">
      <c r="A28" s="111" t="s">
        <v>134</v>
      </c>
      <c r="B28" s="77" t="s">
        <v>30</v>
      </c>
      <c r="C28" s="77" t="s">
        <v>149</v>
      </c>
      <c r="D28" s="147" t="s">
        <v>30</v>
      </c>
      <c r="E28" s="147" t="s">
        <v>149</v>
      </c>
    </row>
    <row r="29" spans="1:5" s="38" customFormat="1" ht="12.75">
      <c r="A29" s="111" t="s">
        <v>135</v>
      </c>
      <c r="B29" s="77" t="s">
        <v>30</v>
      </c>
      <c r="C29" s="77" t="s">
        <v>149</v>
      </c>
      <c r="D29" s="147" t="s">
        <v>30</v>
      </c>
      <c r="E29" s="147" t="s">
        <v>149</v>
      </c>
    </row>
    <row r="30" spans="1:5" s="38" customFormat="1" ht="12.75">
      <c r="A30" s="111" t="s">
        <v>136</v>
      </c>
      <c r="B30" s="77" t="s">
        <v>30</v>
      </c>
      <c r="C30" s="77" t="s">
        <v>149</v>
      </c>
      <c r="D30" s="147" t="s">
        <v>30</v>
      </c>
      <c r="E30" s="147" t="s">
        <v>149</v>
      </c>
    </row>
    <row r="31" spans="1:5" s="38" customFormat="1" ht="12.75">
      <c r="A31" s="111" t="s">
        <v>137</v>
      </c>
      <c r="B31" s="77" t="s">
        <v>30</v>
      </c>
      <c r="C31" s="77" t="s">
        <v>149</v>
      </c>
      <c r="D31" s="147" t="s">
        <v>30</v>
      </c>
      <c r="E31" s="147" t="s">
        <v>149</v>
      </c>
    </row>
    <row r="32" spans="1:5" s="38" customFormat="1" ht="12.75">
      <c r="A32" s="111" t="s">
        <v>138</v>
      </c>
      <c r="B32" s="77">
        <v>357</v>
      </c>
      <c r="C32" s="77" t="s">
        <v>149</v>
      </c>
      <c r="D32" s="147">
        <v>218</v>
      </c>
      <c r="E32" s="147" t="s">
        <v>149</v>
      </c>
    </row>
    <row r="33" spans="1:5" s="38" customFormat="1" ht="12.75">
      <c r="A33" s="111" t="s">
        <v>139</v>
      </c>
      <c r="B33" s="77">
        <v>711</v>
      </c>
      <c r="C33" s="77" t="s">
        <v>149</v>
      </c>
      <c r="D33" s="147" t="s">
        <v>30</v>
      </c>
      <c r="E33" s="147" t="s">
        <v>149</v>
      </c>
    </row>
    <row r="34" spans="1:5" s="38" customFormat="1" ht="12.75">
      <c r="A34" s="111" t="s">
        <v>140</v>
      </c>
      <c r="B34" s="77" t="s">
        <v>30</v>
      </c>
      <c r="C34" s="77" t="s">
        <v>149</v>
      </c>
      <c r="D34" s="147" t="s">
        <v>30</v>
      </c>
      <c r="E34" s="147" t="s">
        <v>149</v>
      </c>
    </row>
    <row r="35" spans="1:5" s="38" customFormat="1" ht="12.75">
      <c r="A35" s="111" t="s">
        <v>141</v>
      </c>
      <c r="B35" s="77" t="s">
        <v>30</v>
      </c>
      <c r="C35" s="77" t="s">
        <v>149</v>
      </c>
      <c r="D35" s="147" t="s">
        <v>30</v>
      </c>
      <c r="E35" s="147" t="s">
        <v>149</v>
      </c>
    </row>
    <row r="36" spans="1:5" s="38" customFormat="1" ht="12.75">
      <c r="A36" s="112" t="s">
        <v>31</v>
      </c>
      <c r="B36" s="77"/>
      <c r="C36" s="77"/>
      <c r="D36" s="147"/>
      <c r="E36" s="147"/>
    </row>
    <row r="37" spans="1:5" s="38" customFormat="1" ht="12.75">
      <c r="A37" s="113" t="s">
        <v>32</v>
      </c>
      <c r="B37" s="77"/>
      <c r="C37" s="77"/>
      <c r="D37" s="147"/>
      <c r="E37" s="147"/>
    </row>
    <row r="38" spans="1:5" s="38" customFormat="1" ht="12.75">
      <c r="A38" s="111" t="s">
        <v>142</v>
      </c>
      <c r="B38" s="77" t="s">
        <v>30</v>
      </c>
      <c r="C38" s="77" t="s">
        <v>30</v>
      </c>
      <c r="D38" s="147" t="s">
        <v>30</v>
      </c>
      <c r="E38" s="147" t="s">
        <v>30</v>
      </c>
    </row>
    <row r="39" spans="1:5" s="38" customFormat="1" ht="12.75">
      <c r="A39" s="111" t="s">
        <v>143</v>
      </c>
      <c r="B39" s="77" t="s">
        <v>30</v>
      </c>
      <c r="C39" s="77" t="s">
        <v>30</v>
      </c>
      <c r="D39" s="147" t="s">
        <v>30</v>
      </c>
      <c r="E39" s="147" t="s">
        <v>30</v>
      </c>
    </row>
    <row r="40" spans="1:5" s="38" customFormat="1" ht="12.75">
      <c r="A40" s="114" t="s">
        <v>144</v>
      </c>
      <c r="B40" s="77" t="s">
        <v>30</v>
      </c>
      <c r="C40" s="77" t="s">
        <v>30</v>
      </c>
      <c r="D40" s="147" t="s">
        <v>30</v>
      </c>
      <c r="E40" s="147" t="s">
        <v>30</v>
      </c>
    </row>
    <row r="41" spans="1:5" s="38" customFormat="1" ht="12.75">
      <c r="A41" s="111" t="s">
        <v>145</v>
      </c>
      <c r="B41" s="77" t="s">
        <v>30</v>
      </c>
      <c r="C41" s="77" t="s">
        <v>30</v>
      </c>
      <c r="D41" s="147" t="s">
        <v>30</v>
      </c>
      <c r="E41" s="147" t="s">
        <v>30</v>
      </c>
    </row>
    <row r="42" spans="1:5" s="38" customFormat="1" ht="12.75">
      <c r="A42" s="114" t="s">
        <v>146</v>
      </c>
      <c r="B42" s="77" t="s">
        <v>30</v>
      </c>
      <c r="C42" s="77" t="s">
        <v>30</v>
      </c>
      <c r="D42" s="147" t="s">
        <v>30</v>
      </c>
      <c r="E42" s="147" t="s">
        <v>30</v>
      </c>
    </row>
    <row r="43" spans="1:6" ht="12.75">
      <c r="A43" s="40" t="s">
        <v>31</v>
      </c>
      <c r="B43" s="77" t="s">
        <v>30</v>
      </c>
      <c r="C43" s="77" t="s">
        <v>30</v>
      </c>
      <c r="D43" s="147" t="s">
        <v>30</v>
      </c>
      <c r="E43" s="147" t="s">
        <v>30</v>
      </c>
      <c r="F43" s="38"/>
    </row>
    <row r="44" spans="1:6" ht="12.75">
      <c r="A44" s="62" t="s">
        <v>101</v>
      </c>
      <c r="B44" s="77"/>
      <c r="C44" s="77"/>
      <c r="D44" s="147"/>
      <c r="E44" s="147"/>
      <c r="F44" s="38"/>
    </row>
    <row r="45" spans="1:6" ht="12.75">
      <c r="A45" s="40" t="s">
        <v>35</v>
      </c>
      <c r="B45" s="77" t="s">
        <v>30</v>
      </c>
      <c r="C45" s="77" t="s">
        <v>30</v>
      </c>
      <c r="D45" s="147" t="s">
        <v>30</v>
      </c>
      <c r="E45" s="147" t="s">
        <v>30</v>
      </c>
      <c r="F45" s="38"/>
    </row>
    <row r="46" spans="1:6" ht="12.75">
      <c r="A46" s="41" t="s">
        <v>33</v>
      </c>
      <c r="B46" s="77">
        <v>11</v>
      </c>
      <c r="C46" s="77">
        <v>79</v>
      </c>
      <c r="D46" s="147" t="s">
        <v>30</v>
      </c>
      <c r="E46" s="147">
        <v>2</v>
      </c>
      <c r="F46" s="38"/>
    </row>
    <row r="47" spans="1:6" ht="13.5" thickBot="1">
      <c r="A47" s="42" t="s">
        <v>34</v>
      </c>
      <c r="B47" s="145" t="s">
        <v>30</v>
      </c>
      <c r="C47" s="145" t="s">
        <v>30</v>
      </c>
      <c r="D47" s="148" t="s">
        <v>30</v>
      </c>
      <c r="E47" s="148" t="s">
        <v>30</v>
      </c>
      <c r="F47" s="38"/>
    </row>
    <row r="48" spans="1:12" s="38" customFormat="1" ht="12.75">
      <c r="A48" s="105" t="s">
        <v>116</v>
      </c>
      <c r="B48" s="106"/>
      <c r="C48" s="106"/>
      <c r="D48" s="106"/>
      <c r="E48" s="106"/>
      <c r="F48" s="106"/>
      <c r="G48" s="43"/>
      <c r="I48" s="107"/>
      <c r="J48" s="108"/>
      <c r="K48" s="109"/>
      <c r="L48" s="109"/>
    </row>
    <row r="49" spans="1:6" ht="12.75">
      <c r="A49" s="38" t="s">
        <v>31</v>
      </c>
      <c r="B49" s="38"/>
      <c r="C49" s="38"/>
      <c r="D49" s="38"/>
      <c r="E49" s="38"/>
      <c r="F49" s="38"/>
    </row>
    <row r="50" ht="12.75">
      <c r="F50" s="38"/>
    </row>
  </sheetData>
  <mergeCells count="5">
    <mergeCell ref="A1:E1"/>
    <mergeCell ref="A3:E3"/>
    <mergeCell ref="A6:A7"/>
    <mergeCell ref="B5:C6"/>
    <mergeCell ref="D5:E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3"/>
  <dimension ref="A1:J50"/>
  <sheetViews>
    <sheetView showGridLines="0" zoomScale="75" zoomScaleNormal="75" workbookViewId="0" topLeftCell="A1">
      <selection activeCell="B8" sqref="B8:C8"/>
    </sheetView>
  </sheetViews>
  <sheetFormatPr defaultColWidth="11.421875" defaultRowHeight="12.75"/>
  <cols>
    <col min="1" max="1" width="36.00390625" style="37" customWidth="1"/>
    <col min="2" max="2" width="22.7109375" style="37" customWidth="1"/>
    <col min="3" max="3" width="24.28125" style="37" customWidth="1"/>
    <col min="4" max="4" width="11.421875" style="37" customWidth="1"/>
    <col min="5" max="6" width="11.421875" style="44" customWidth="1"/>
    <col min="7" max="16384" width="11.421875" style="37" customWidth="1"/>
  </cols>
  <sheetData>
    <row r="1" spans="1:6" s="36" customFormat="1" ht="18">
      <c r="A1" s="217" t="s">
        <v>0</v>
      </c>
      <c r="B1" s="217"/>
      <c r="C1" s="217"/>
      <c r="D1" s="35"/>
      <c r="E1" s="66"/>
      <c r="F1" s="66"/>
    </row>
    <row r="2" ht="12.75">
      <c r="A2" s="234" t="s">
        <v>182</v>
      </c>
    </row>
    <row r="3" spans="1:3" ht="15">
      <c r="A3" s="219" t="s">
        <v>171</v>
      </c>
      <c r="B3" s="219"/>
      <c r="C3" s="219"/>
    </row>
    <row r="4" spans="1:3" ht="13.5" thickBot="1">
      <c r="A4" s="38"/>
      <c r="B4" s="38"/>
      <c r="C4" s="38"/>
    </row>
    <row r="5" spans="1:4" ht="12.75" customHeight="1">
      <c r="A5" s="232" t="s">
        <v>112</v>
      </c>
      <c r="B5" s="222" t="s">
        <v>26</v>
      </c>
      <c r="C5" s="226" t="s">
        <v>27</v>
      </c>
      <c r="D5" s="38"/>
    </row>
    <row r="6" spans="1:4" ht="12.75">
      <c r="A6" s="220"/>
      <c r="B6" s="230"/>
      <c r="C6" s="231"/>
      <c r="D6" s="38"/>
    </row>
    <row r="7" spans="1:4" ht="13.5" thickBot="1">
      <c r="A7" s="221"/>
      <c r="B7" s="172"/>
      <c r="C7" s="151"/>
      <c r="D7" s="38"/>
    </row>
    <row r="8" spans="1:4" ht="12.75">
      <c r="A8" s="39" t="s">
        <v>28</v>
      </c>
      <c r="B8" s="82">
        <v>117</v>
      </c>
      <c r="C8" s="146">
        <v>18</v>
      </c>
      <c r="D8" s="38"/>
    </row>
    <row r="9" spans="1:4" ht="12.75">
      <c r="A9" s="40"/>
      <c r="B9" s="82"/>
      <c r="C9" s="146"/>
      <c r="D9" s="38"/>
    </row>
    <row r="10" spans="1:3" s="38" customFormat="1" ht="12.75">
      <c r="A10" s="62" t="s">
        <v>100</v>
      </c>
      <c r="B10" s="82"/>
      <c r="C10" s="146"/>
    </row>
    <row r="11" spans="1:3" s="38" customFormat="1" ht="12.75">
      <c r="A11" s="110" t="s">
        <v>29</v>
      </c>
      <c r="B11" s="82" t="s">
        <v>169</v>
      </c>
      <c r="C11" s="147" t="s">
        <v>169</v>
      </c>
    </row>
    <row r="12" spans="1:3" s="38" customFormat="1" ht="12.75">
      <c r="A12" s="111" t="s">
        <v>118</v>
      </c>
      <c r="B12" s="77" t="s">
        <v>169</v>
      </c>
      <c r="C12" s="147" t="s">
        <v>169</v>
      </c>
    </row>
    <row r="13" spans="1:3" s="38" customFormat="1" ht="12.75">
      <c r="A13" s="111" t="s">
        <v>119</v>
      </c>
      <c r="B13" s="77" t="s">
        <v>169</v>
      </c>
      <c r="C13" s="147" t="s">
        <v>169</v>
      </c>
    </row>
    <row r="14" spans="1:3" s="38" customFormat="1" ht="12.75">
      <c r="A14" s="111" t="s">
        <v>120</v>
      </c>
      <c r="B14" s="77" t="s">
        <v>169</v>
      </c>
      <c r="C14" s="147" t="s">
        <v>169</v>
      </c>
    </row>
    <row r="15" spans="1:3" s="38" customFormat="1" ht="12.75">
      <c r="A15" s="111" t="s">
        <v>143</v>
      </c>
      <c r="B15" s="77" t="s">
        <v>169</v>
      </c>
      <c r="C15" s="147" t="s">
        <v>169</v>
      </c>
    </row>
    <row r="16" spans="1:3" s="38" customFormat="1" ht="12.75">
      <c r="A16" s="111" t="s">
        <v>121</v>
      </c>
      <c r="B16" s="77" t="s">
        <v>169</v>
      </c>
      <c r="C16" s="147" t="s">
        <v>169</v>
      </c>
    </row>
    <row r="17" spans="1:3" s="38" customFormat="1" ht="12.75">
      <c r="A17" s="111" t="s">
        <v>122</v>
      </c>
      <c r="B17" s="77" t="s">
        <v>169</v>
      </c>
      <c r="C17" s="147" t="s">
        <v>169</v>
      </c>
    </row>
    <row r="18" spans="1:3" s="38" customFormat="1" ht="12.75">
      <c r="A18" s="111" t="s">
        <v>123</v>
      </c>
      <c r="B18" s="77" t="s">
        <v>169</v>
      </c>
      <c r="C18" s="147" t="s">
        <v>169</v>
      </c>
    </row>
    <row r="19" spans="1:3" s="38" customFormat="1" ht="12.75">
      <c r="A19" s="111" t="s">
        <v>124</v>
      </c>
      <c r="B19" s="77" t="s">
        <v>169</v>
      </c>
      <c r="C19" s="147" t="s">
        <v>169</v>
      </c>
    </row>
    <row r="20" spans="1:3" s="38" customFormat="1" ht="12.75">
      <c r="A20" s="111" t="s">
        <v>125</v>
      </c>
      <c r="B20" s="77" t="s">
        <v>169</v>
      </c>
      <c r="C20" s="147" t="s">
        <v>169</v>
      </c>
    </row>
    <row r="21" spans="1:3" s="38" customFormat="1" ht="12.75">
      <c r="A21" s="111" t="s">
        <v>126</v>
      </c>
      <c r="B21" s="77" t="s">
        <v>169</v>
      </c>
      <c r="C21" s="147" t="s">
        <v>169</v>
      </c>
    </row>
    <row r="22" spans="1:3" s="38" customFormat="1" ht="12.75">
      <c r="A22" s="111" t="s">
        <v>127</v>
      </c>
      <c r="B22" s="77" t="s">
        <v>169</v>
      </c>
      <c r="C22" s="147" t="s">
        <v>169</v>
      </c>
    </row>
    <row r="23" spans="1:3" s="38" customFormat="1" ht="12.75">
      <c r="A23" s="111" t="s">
        <v>128</v>
      </c>
      <c r="B23" s="77" t="s">
        <v>169</v>
      </c>
      <c r="C23" s="147" t="s">
        <v>169</v>
      </c>
    </row>
    <row r="24" spans="1:3" s="38" customFormat="1" ht="12.75">
      <c r="A24" s="111" t="s">
        <v>129</v>
      </c>
      <c r="B24" s="77" t="s">
        <v>169</v>
      </c>
      <c r="C24" s="147" t="s">
        <v>169</v>
      </c>
    </row>
    <row r="25" spans="1:3" s="38" customFormat="1" ht="12.75">
      <c r="A25" s="111" t="s">
        <v>130</v>
      </c>
      <c r="B25" s="77" t="s">
        <v>169</v>
      </c>
      <c r="C25" s="147" t="s">
        <v>169</v>
      </c>
    </row>
    <row r="26" spans="1:3" s="38" customFormat="1" ht="12.75">
      <c r="A26" s="111" t="s">
        <v>131</v>
      </c>
      <c r="B26" s="77" t="s">
        <v>169</v>
      </c>
      <c r="C26" s="147" t="s">
        <v>169</v>
      </c>
    </row>
    <row r="27" spans="1:3" s="38" customFormat="1" ht="12.75">
      <c r="A27" s="111" t="s">
        <v>132</v>
      </c>
      <c r="B27" s="77" t="s">
        <v>169</v>
      </c>
      <c r="C27" s="147" t="s">
        <v>169</v>
      </c>
    </row>
    <row r="28" spans="1:3" s="38" customFormat="1" ht="12.75">
      <c r="A28" s="111" t="s">
        <v>133</v>
      </c>
      <c r="B28" s="77" t="s">
        <v>169</v>
      </c>
      <c r="C28" s="147" t="s">
        <v>169</v>
      </c>
    </row>
    <row r="29" spans="1:3" s="38" customFormat="1" ht="12.75">
      <c r="A29" s="111" t="s">
        <v>134</v>
      </c>
      <c r="B29" s="77" t="s">
        <v>169</v>
      </c>
      <c r="C29" s="147" t="s">
        <v>169</v>
      </c>
    </row>
    <row r="30" spans="1:3" s="38" customFormat="1" ht="12.75">
      <c r="A30" s="111" t="s">
        <v>135</v>
      </c>
      <c r="B30" s="77" t="s">
        <v>169</v>
      </c>
      <c r="C30" s="147" t="s">
        <v>169</v>
      </c>
    </row>
    <row r="31" spans="1:3" s="38" customFormat="1" ht="12.75">
      <c r="A31" s="111" t="s">
        <v>136</v>
      </c>
      <c r="B31" s="77" t="s">
        <v>169</v>
      </c>
      <c r="C31" s="147" t="s">
        <v>169</v>
      </c>
    </row>
    <row r="32" spans="1:3" s="38" customFormat="1" ht="12.75">
      <c r="A32" s="111" t="s">
        <v>137</v>
      </c>
      <c r="B32" s="77" t="s">
        <v>169</v>
      </c>
      <c r="C32" s="147" t="s">
        <v>169</v>
      </c>
    </row>
    <row r="33" spans="1:3" s="38" customFormat="1" ht="12.75">
      <c r="A33" s="111" t="s">
        <v>138</v>
      </c>
      <c r="B33" s="77" t="s">
        <v>169</v>
      </c>
      <c r="C33" s="147" t="s">
        <v>169</v>
      </c>
    </row>
    <row r="34" spans="1:3" s="38" customFormat="1" ht="12.75">
      <c r="A34" s="111" t="s">
        <v>139</v>
      </c>
      <c r="B34" s="77" t="s">
        <v>169</v>
      </c>
      <c r="C34" s="147" t="s">
        <v>169</v>
      </c>
    </row>
    <row r="35" spans="1:3" s="38" customFormat="1" ht="12.75">
      <c r="A35" s="111" t="s">
        <v>140</v>
      </c>
      <c r="B35" s="77" t="s">
        <v>169</v>
      </c>
      <c r="C35" s="147" t="s">
        <v>169</v>
      </c>
    </row>
    <row r="36" spans="1:3" s="38" customFormat="1" ht="12.75">
      <c r="A36" s="111" t="s">
        <v>145</v>
      </c>
      <c r="B36" s="77" t="s">
        <v>169</v>
      </c>
      <c r="C36" s="147" t="s">
        <v>169</v>
      </c>
    </row>
    <row r="37" spans="1:3" s="38" customFormat="1" ht="12.75">
      <c r="A37" s="111" t="s">
        <v>141</v>
      </c>
      <c r="B37" s="77" t="s">
        <v>169</v>
      </c>
      <c r="C37" s="147" t="s">
        <v>169</v>
      </c>
    </row>
    <row r="38" spans="1:3" s="38" customFormat="1" ht="12.75">
      <c r="A38" s="112" t="s">
        <v>31</v>
      </c>
      <c r="B38" s="77"/>
      <c r="C38" s="147" t="s">
        <v>30</v>
      </c>
    </row>
    <row r="39" spans="1:3" s="38" customFormat="1" ht="12.75">
      <c r="A39" s="113" t="s">
        <v>32</v>
      </c>
      <c r="B39" s="77" t="s">
        <v>30</v>
      </c>
      <c r="C39" s="147" t="s">
        <v>30</v>
      </c>
    </row>
    <row r="40" spans="1:3" s="38" customFormat="1" ht="12.75">
      <c r="A40" s="111" t="s">
        <v>142</v>
      </c>
      <c r="B40" s="77" t="s">
        <v>30</v>
      </c>
      <c r="C40" s="147" t="s">
        <v>30</v>
      </c>
    </row>
    <row r="41" spans="1:3" s="38" customFormat="1" ht="12.75">
      <c r="A41" s="114" t="s">
        <v>144</v>
      </c>
      <c r="B41" s="77" t="s">
        <v>30</v>
      </c>
      <c r="C41" s="147" t="s">
        <v>30</v>
      </c>
    </row>
    <row r="42" spans="1:3" s="38" customFormat="1" ht="12.75">
      <c r="A42" s="114" t="s">
        <v>146</v>
      </c>
      <c r="B42" s="77" t="s">
        <v>30</v>
      </c>
      <c r="C42" s="147" t="s">
        <v>30</v>
      </c>
    </row>
    <row r="43" spans="1:4" ht="12.75">
      <c r="A43" s="40" t="s">
        <v>31</v>
      </c>
      <c r="B43" s="77" t="s">
        <v>30</v>
      </c>
      <c r="C43" s="147" t="s">
        <v>30</v>
      </c>
      <c r="D43" s="38"/>
    </row>
    <row r="44" spans="1:4" ht="12.75">
      <c r="A44" s="62" t="s">
        <v>101</v>
      </c>
      <c r="B44" s="77"/>
      <c r="C44" s="147"/>
      <c r="D44" s="38"/>
    </row>
    <row r="45" spans="1:4" ht="12.75">
      <c r="A45" s="40" t="s">
        <v>176</v>
      </c>
      <c r="B45" s="77" t="s">
        <v>30</v>
      </c>
      <c r="C45" s="147">
        <v>17</v>
      </c>
      <c r="D45" s="38"/>
    </row>
    <row r="46" spans="1:4" ht="12.75">
      <c r="A46" s="41" t="s">
        <v>33</v>
      </c>
      <c r="B46" s="77">
        <v>102</v>
      </c>
      <c r="C46" s="147" t="s">
        <v>30</v>
      </c>
      <c r="D46" s="38"/>
    </row>
    <row r="47" spans="1:4" ht="13.5" thickBot="1">
      <c r="A47" s="42" t="s">
        <v>34</v>
      </c>
      <c r="B47" s="145" t="s">
        <v>30</v>
      </c>
      <c r="C47" s="148" t="s">
        <v>30</v>
      </c>
      <c r="D47" s="38"/>
    </row>
    <row r="48" spans="1:10" s="38" customFormat="1" ht="12.75">
      <c r="A48" s="105" t="s">
        <v>116</v>
      </c>
      <c r="B48" s="106"/>
      <c r="C48" s="106"/>
      <c r="D48" s="106"/>
      <c r="E48" s="43"/>
      <c r="G48" s="107"/>
      <c r="H48" s="108"/>
      <c r="I48" s="109"/>
      <c r="J48" s="109"/>
    </row>
    <row r="49" spans="1:4" ht="12.75">
      <c r="A49" s="38" t="s">
        <v>31</v>
      </c>
      <c r="B49" s="38"/>
      <c r="C49" s="38"/>
      <c r="D49" s="38"/>
    </row>
    <row r="50" ht="12.75">
      <c r="D50" s="38"/>
    </row>
  </sheetData>
  <mergeCells count="5">
    <mergeCell ref="A1:C1"/>
    <mergeCell ref="A3:C3"/>
    <mergeCell ref="B5:B6"/>
    <mergeCell ref="C5:C6"/>
    <mergeCell ref="A5:A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L50"/>
  <sheetViews>
    <sheetView showGridLines="0" zoomScale="75" zoomScaleNormal="75" workbookViewId="0" topLeftCell="A1">
      <selection activeCell="G43" sqref="G43"/>
    </sheetView>
  </sheetViews>
  <sheetFormatPr defaultColWidth="11.421875" defaultRowHeight="12.75"/>
  <cols>
    <col min="1" max="1" width="34.57421875" style="37" customWidth="1"/>
    <col min="2" max="6" width="11.421875" style="37" customWidth="1"/>
    <col min="7" max="7" width="11.421875" style="38" customWidth="1"/>
    <col min="8" max="8" width="11.421875" style="37" customWidth="1"/>
    <col min="9" max="9" width="11.421875" style="44" customWidth="1"/>
    <col min="10" max="16384" width="11.421875" style="37" customWidth="1"/>
  </cols>
  <sheetData>
    <row r="1" spans="1:9" s="36" customFormat="1" ht="18">
      <c r="A1" s="233" t="s">
        <v>0</v>
      </c>
      <c r="B1" s="233"/>
      <c r="C1" s="233"/>
      <c r="D1" s="233"/>
      <c r="E1" s="233"/>
      <c r="F1" s="150"/>
      <c r="G1" s="150"/>
      <c r="H1" s="35"/>
      <c r="I1" s="66"/>
    </row>
    <row r="2" ht="12.75">
      <c r="A2" s="234" t="s">
        <v>182</v>
      </c>
    </row>
    <row r="3" spans="1:7" ht="15">
      <c r="A3" s="219" t="s">
        <v>147</v>
      </c>
      <c r="B3" s="219"/>
      <c r="C3" s="219"/>
      <c r="D3" s="219"/>
      <c r="E3" s="219"/>
      <c r="F3" s="149"/>
      <c r="G3" s="149"/>
    </row>
    <row r="4" spans="1:9" ht="13.5" thickBot="1">
      <c r="A4" s="38"/>
      <c r="B4" s="38"/>
      <c r="C4" s="38"/>
      <c r="D4" s="38"/>
      <c r="E4" s="38"/>
      <c r="G4" s="44"/>
      <c r="H4" s="44"/>
      <c r="I4" s="37"/>
    </row>
    <row r="5" spans="1:9" ht="12.75" customHeight="1">
      <c r="A5" s="99"/>
      <c r="B5" s="222" t="s">
        <v>26</v>
      </c>
      <c r="C5" s="223"/>
      <c r="D5" s="226" t="s">
        <v>27</v>
      </c>
      <c r="E5" s="227"/>
      <c r="F5" s="38"/>
      <c r="G5" s="43"/>
      <c r="H5" s="44"/>
      <c r="I5" s="37"/>
    </row>
    <row r="6" spans="1:9" ht="12.75">
      <c r="A6" s="220" t="s">
        <v>112</v>
      </c>
      <c r="B6" s="224"/>
      <c r="C6" s="225"/>
      <c r="D6" s="228"/>
      <c r="E6" s="229"/>
      <c r="F6" s="38"/>
      <c r="G6" s="43"/>
      <c r="H6" s="44"/>
      <c r="I6" s="37"/>
    </row>
    <row r="7" spans="1:9" ht="13.5" thickBot="1">
      <c r="A7" s="221"/>
      <c r="B7" s="102">
        <v>2005</v>
      </c>
      <c r="C7" s="102">
        <v>2006</v>
      </c>
      <c r="D7" s="103">
        <v>2005</v>
      </c>
      <c r="E7" s="103">
        <v>2006</v>
      </c>
      <c r="F7" s="38"/>
      <c r="G7" s="43"/>
      <c r="H7" s="44"/>
      <c r="I7" s="37"/>
    </row>
    <row r="8" spans="1:7" ht="12.75">
      <c r="A8" s="39" t="s">
        <v>28</v>
      </c>
      <c r="B8" s="82">
        <v>4343</v>
      </c>
      <c r="C8" s="82">
        <v>1998</v>
      </c>
      <c r="D8" s="146">
        <v>98989</v>
      </c>
      <c r="E8" s="146">
        <v>2926</v>
      </c>
      <c r="F8" s="38"/>
      <c r="G8" s="43"/>
    </row>
    <row r="9" spans="1:9" ht="12.75">
      <c r="A9" s="40"/>
      <c r="B9" s="82"/>
      <c r="C9" s="82"/>
      <c r="D9" s="146"/>
      <c r="E9" s="146"/>
      <c r="F9" s="38"/>
      <c r="G9" s="43"/>
      <c r="H9" s="44"/>
      <c r="I9" s="37"/>
    </row>
    <row r="10" spans="1:12" s="38" customFormat="1" ht="12.75">
      <c r="A10" s="62" t="s">
        <v>100</v>
      </c>
      <c r="B10" s="82"/>
      <c r="C10" s="82"/>
      <c r="D10" s="146"/>
      <c r="E10" s="146"/>
      <c r="H10" s="44"/>
      <c r="I10" s="37"/>
      <c r="J10" s="37"/>
      <c r="K10" s="37"/>
      <c r="L10" s="37"/>
    </row>
    <row r="11" spans="1:5" s="38" customFormat="1" ht="12.75">
      <c r="A11" s="110" t="s">
        <v>29</v>
      </c>
      <c r="B11" s="82">
        <v>3291</v>
      </c>
      <c r="C11" s="82" t="s">
        <v>149</v>
      </c>
      <c r="D11" s="146">
        <v>97198</v>
      </c>
      <c r="E11" s="146" t="s">
        <v>149</v>
      </c>
    </row>
    <row r="12" spans="1:5" s="38" customFormat="1" ht="12.75">
      <c r="A12" s="111" t="s">
        <v>118</v>
      </c>
      <c r="B12" s="77">
        <v>530</v>
      </c>
      <c r="C12" s="77" t="s">
        <v>149</v>
      </c>
      <c r="D12" s="147">
        <v>15155</v>
      </c>
      <c r="E12" s="147" t="s">
        <v>149</v>
      </c>
    </row>
    <row r="13" spans="1:5" s="38" customFormat="1" ht="12.75">
      <c r="A13" s="111" t="s">
        <v>119</v>
      </c>
      <c r="B13" s="77" t="s">
        <v>30</v>
      </c>
      <c r="C13" s="77" t="s">
        <v>149</v>
      </c>
      <c r="D13" s="147">
        <v>120</v>
      </c>
      <c r="E13" s="147" t="s">
        <v>149</v>
      </c>
    </row>
    <row r="14" spans="1:5" s="38" customFormat="1" ht="12.75">
      <c r="A14" s="111" t="s">
        <v>120</v>
      </c>
      <c r="B14" s="77" t="s">
        <v>30</v>
      </c>
      <c r="C14" s="77" t="s">
        <v>149</v>
      </c>
      <c r="D14" s="147">
        <v>1202</v>
      </c>
      <c r="E14" s="147" t="s">
        <v>149</v>
      </c>
    </row>
    <row r="15" spans="1:5" s="38" customFormat="1" ht="12.75">
      <c r="A15" s="111" t="s">
        <v>121</v>
      </c>
      <c r="B15" s="77">
        <v>2</v>
      </c>
      <c r="C15" s="77" t="s">
        <v>149</v>
      </c>
      <c r="D15" s="147" t="s">
        <v>30</v>
      </c>
      <c r="E15" s="147" t="s">
        <v>149</v>
      </c>
    </row>
    <row r="16" spans="1:5" s="38" customFormat="1" ht="12.75">
      <c r="A16" s="111" t="s">
        <v>122</v>
      </c>
      <c r="B16" s="77" t="s">
        <v>30</v>
      </c>
      <c r="C16" s="77" t="s">
        <v>149</v>
      </c>
      <c r="D16" s="147">
        <v>785</v>
      </c>
      <c r="E16" s="147" t="s">
        <v>149</v>
      </c>
    </row>
    <row r="17" spans="1:5" s="38" customFormat="1" ht="12.75">
      <c r="A17" s="111" t="s">
        <v>123</v>
      </c>
      <c r="B17" s="77" t="s">
        <v>30</v>
      </c>
      <c r="C17" s="77" t="s">
        <v>149</v>
      </c>
      <c r="D17" s="147">
        <v>193</v>
      </c>
      <c r="E17" s="147" t="s">
        <v>149</v>
      </c>
    </row>
    <row r="18" spans="1:5" s="38" customFormat="1" ht="12.75">
      <c r="A18" s="111" t="s">
        <v>124</v>
      </c>
      <c r="B18" s="77" t="s">
        <v>30</v>
      </c>
      <c r="C18" s="77" t="s">
        <v>149</v>
      </c>
      <c r="D18" s="147" t="s">
        <v>30</v>
      </c>
      <c r="E18" s="147" t="s">
        <v>149</v>
      </c>
    </row>
    <row r="19" spans="1:5" s="38" customFormat="1" ht="12.75">
      <c r="A19" s="111" t="s">
        <v>125</v>
      </c>
      <c r="B19" s="77" t="s">
        <v>30</v>
      </c>
      <c r="C19" s="77" t="s">
        <v>149</v>
      </c>
      <c r="D19" s="147" t="s">
        <v>30</v>
      </c>
      <c r="E19" s="147" t="s">
        <v>149</v>
      </c>
    </row>
    <row r="20" spans="1:5" s="38" customFormat="1" ht="12.75">
      <c r="A20" s="111" t="s">
        <v>126</v>
      </c>
      <c r="B20" s="77" t="s">
        <v>30</v>
      </c>
      <c r="C20" s="77" t="s">
        <v>149</v>
      </c>
      <c r="D20" s="147" t="s">
        <v>30</v>
      </c>
      <c r="E20" s="147" t="s">
        <v>149</v>
      </c>
    </row>
    <row r="21" spans="1:5" s="38" customFormat="1" ht="12.75">
      <c r="A21" s="111" t="s">
        <v>127</v>
      </c>
      <c r="B21" s="77">
        <v>865</v>
      </c>
      <c r="C21" s="77" t="s">
        <v>149</v>
      </c>
      <c r="D21" s="147">
        <v>45284</v>
      </c>
      <c r="E21" s="147" t="s">
        <v>149</v>
      </c>
    </row>
    <row r="22" spans="1:5" s="38" customFormat="1" ht="12.75">
      <c r="A22" s="111" t="s">
        <v>128</v>
      </c>
      <c r="B22" s="77">
        <v>12</v>
      </c>
      <c r="C22" s="77" t="s">
        <v>149</v>
      </c>
      <c r="D22" s="147">
        <v>1512</v>
      </c>
      <c r="E22" s="147" t="s">
        <v>149</v>
      </c>
    </row>
    <row r="23" spans="1:5" s="38" customFormat="1" ht="12.75">
      <c r="A23" s="111" t="s">
        <v>129</v>
      </c>
      <c r="B23" s="77">
        <v>599</v>
      </c>
      <c r="C23" s="77" t="s">
        <v>149</v>
      </c>
      <c r="D23" s="147">
        <v>10053</v>
      </c>
      <c r="E23" s="147" t="s">
        <v>149</v>
      </c>
    </row>
    <row r="24" spans="1:5" s="38" customFormat="1" ht="12.75">
      <c r="A24" s="111" t="s">
        <v>130</v>
      </c>
      <c r="B24" s="77">
        <v>40</v>
      </c>
      <c r="C24" s="77" t="s">
        <v>149</v>
      </c>
      <c r="D24" s="147">
        <v>1992</v>
      </c>
      <c r="E24" s="147" t="s">
        <v>149</v>
      </c>
    </row>
    <row r="25" spans="1:5" s="38" customFormat="1" ht="12.75">
      <c r="A25" s="111" t="s">
        <v>131</v>
      </c>
      <c r="B25" s="77" t="s">
        <v>30</v>
      </c>
      <c r="C25" s="77" t="s">
        <v>149</v>
      </c>
      <c r="D25" s="147" t="s">
        <v>30</v>
      </c>
      <c r="E25" s="147" t="s">
        <v>149</v>
      </c>
    </row>
    <row r="26" spans="1:5" s="38" customFormat="1" ht="12.75">
      <c r="A26" s="111" t="s">
        <v>132</v>
      </c>
      <c r="B26" s="77">
        <v>79</v>
      </c>
      <c r="C26" s="77" t="s">
        <v>149</v>
      </c>
      <c r="D26" s="147">
        <v>5302</v>
      </c>
      <c r="E26" s="147" t="s">
        <v>149</v>
      </c>
    </row>
    <row r="27" spans="1:5" s="38" customFormat="1" ht="12.75">
      <c r="A27" s="111" t="s">
        <v>133</v>
      </c>
      <c r="B27" s="77" t="s">
        <v>30</v>
      </c>
      <c r="C27" s="77" t="s">
        <v>149</v>
      </c>
      <c r="D27" s="147" t="s">
        <v>30</v>
      </c>
      <c r="E27" s="147" t="s">
        <v>149</v>
      </c>
    </row>
    <row r="28" spans="1:5" s="38" customFormat="1" ht="12.75">
      <c r="A28" s="111" t="s">
        <v>134</v>
      </c>
      <c r="B28" s="77" t="s">
        <v>30</v>
      </c>
      <c r="C28" s="77" t="s">
        <v>149</v>
      </c>
      <c r="D28" s="147" t="s">
        <v>30</v>
      </c>
      <c r="E28" s="147" t="s">
        <v>149</v>
      </c>
    </row>
    <row r="29" spans="1:5" s="38" customFormat="1" ht="12.75">
      <c r="A29" s="111" t="s">
        <v>135</v>
      </c>
      <c r="B29" s="77" t="s">
        <v>30</v>
      </c>
      <c r="C29" s="77" t="s">
        <v>149</v>
      </c>
      <c r="D29" s="147" t="s">
        <v>30</v>
      </c>
      <c r="E29" s="147" t="s">
        <v>149</v>
      </c>
    </row>
    <row r="30" spans="1:5" s="38" customFormat="1" ht="12.75">
      <c r="A30" s="111" t="s">
        <v>136</v>
      </c>
      <c r="B30" s="77" t="s">
        <v>30</v>
      </c>
      <c r="C30" s="77" t="s">
        <v>149</v>
      </c>
      <c r="D30" s="147" t="s">
        <v>30</v>
      </c>
      <c r="E30" s="147" t="s">
        <v>149</v>
      </c>
    </row>
    <row r="31" spans="1:5" s="38" customFormat="1" ht="12.75">
      <c r="A31" s="111" t="s">
        <v>137</v>
      </c>
      <c r="B31" s="77" t="s">
        <v>30</v>
      </c>
      <c r="C31" s="77" t="s">
        <v>149</v>
      </c>
      <c r="D31" s="147">
        <v>1040</v>
      </c>
      <c r="E31" s="147" t="s">
        <v>149</v>
      </c>
    </row>
    <row r="32" spans="1:5" s="38" customFormat="1" ht="12.75">
      <c r="A32" s="111" t="s">
        <v>138</v>
      </c>
      <c r="B32" s="77">
        <v>1141</v>
      </c>
      <c r="C32" s="77" t="s">
        <v>149</v>
      </c>
      <c r="D32" s="147">
        <v>6952</v>
      </c>
      <c r="E32" s="147" t="s">
        <v>149</v>
      </c>
    </row>
    <row r="33" spans="1:5" s="38" customFormat="1" ht="12.75">
      <c r="A33" s="111" t="s">
        <v>139</v>
      </c>
      <c r="B33" s="77">
        <v>23</v>
      </c>
      <c r="C33" s="77" t="s">
        <v>149</v>
      </c>
      <c r="D33" s="147">
        <v>7017</v>
      </c>
      <c r="E33" s="147" t="s">
        <v>149</v>
      </c>
    </row>
    <row r="34" spans="1:5" s="38" customFormat="1" ht="12.75">
      <c r="A34" s="111" t="s">
        <v>140</v>
      </c>
      <c r="B34" s="77" t="s">
        <v>30</v>
      </c>
      <c r="C34" s="77" t="s">
        <v>149</v>
      </c>
      <c r="D34" s="147">
        <v>591</v>
      </c>
      <c r="E34" s="147" t="s">
        <v>149</v>
      </c>
    </row>
    <row r="35" spans="1:5" s="38" customFormat="1" ht="12.75">
      <c r="A35" s="111" t="s">
        <v>141</v>
      </c>
      <c r="B35" s="77" t="s">
        <v>30</v>
      </c>
      <c r="C35" s="77" t="s">
        <v>149</v>
      </c>
      <c r="D35" s="147" t="s">
        <v>30</v>
      </c>
      <c r="E35" s="147" t="s">
        <v>149</v>
      </c>
    </row>
    <row r="36" spans="1:5" s="38" customFormat="1" ht="12.75">
      <c r="A36" s="112" t="s">
        <v>31</v>
      </c>
      <c r="B36" s="77"/>
      <c r="C36" s="77"/>
      <c r="D36" s="147"/>
      <c r="E36" s="147"/>
    </row>
    <row r="37" spans="1:5" s="38" customFormat="1" ht="12.75">
      <c r="A37" s="113" t="s">
        <v>32</v>
      </c>
      <c r="B37" s="77"/>
      <c r="C37" s="77"/>
      <c r="D37" s="147"/>
      <c r="E37" s="147"/>
    </row>
    <row r="38" spans="1:5" s="38" customFormat="1" ht="12.75">
      <c r="A38" s="111" t="s">
        <v>142</v>
      </c>
      <c r="B38" s="77" t="s">
        <v>30</v>
      </c>
      <c r="C38" s="77" t="s">
        <v>149</v>
      </c>
      <c r="D38" s="147" t="s">
        <v>30</v>
      </c>
      <c r="E38" s="147" t="s">
        <v>30</v>
      </c>
    </row>
    <row r="39" spans="1:5" s="38" customFormat="1" ht="12.75">
      <c r="A39" s="111" t="s">
        <v>143</v>
      </c>
      <c r="B39" s="77">
        <v>20</v>
      </c>
      <c r="C39" s="77" t="s">
        <v>149</v>
      </c>
      <c r="D39" s="147" t="s">
        <v>30</v>
      </c>
      <c r="E39" s="147" t="s">
        <v>30</v>
      </c>
    </row>
    <row r="40" spans="1:5" s="38" customFormat="1" ht="12.75">
      <c r="A40" s="114" t="s">
        <v>144</v>
      </c>
      <c r="B40" s="77">
        <v>7</v>
      </c>
      <c r="C40" s="77">
        <v>3</v>
      </c>
      <c r="D40" s="147" t="s">
        <v>30</v>
      </c>
      <c r="E40" s="147" t="s">
        <v>30</v>
      </c>
    </row>
    <row r="41" spans="1:5" s="38" customFormat="1" ht="12.75">
      <c r="A41" s="111" t="s">
        <v>145</v>
      </c>
      <c r="B41" s="77" t="s">
        <v>30</v>
      </c>
      <c r="C41" s="77" t="s">
        <v>149</v>
      </c>
      <c r="D41" s="147" t="s">
        <v>30</v>
      </c>
      <c r="E41" s="147" t="s">
        <v>30</v>
      </c>
    </row>
    <row r="42" spans="1:5" s="38" customFormat="1" ht="12.75">
      <c r="A42" s="114" t="s">
        <v>146</v>
      </c>
      <c r="B42" s="77" t="s">
        <v>30</v>
      </c>
      <c r="C42" s="77" t="s">
        <v>149</v>
      </c>
      <c r="D42" s="147" t="s">
        <v>30</v>
      </c>
      <c r="E42" s="147" t="s">
        <v>30</v>
      </c>
    </row>
    <row r="43" spans="1:9" ht="12.75">
      <c r="A43" s="40" t="s">
        <v>31</v>
      </c>
      <c r="B43" s="77"/>
      <c r="C43" s="77"/>
      <c r="D43" s="147" t="s">
        <v>30</v>
      </c>
      <c r="E43" s="147" t="s">
        <v>30</v>
      </c>
      <c r="F43" s="38"/>
      <c r="G43" s="43"/>
      <c r="H43" s="44"/>
      <c r="I43" s="37"/>
    </row>
    <row r="44" spans="1:9" ht="12.75">
      <c r="A44" s="62" t="s">
        <v>101</v>
      </c>
      <c r="B44" s="77"/>
      <c r="C44" s="77"/>
      <c r="D44" s="147"/>
      <c r="E44" s="147"/>
      <c r="F44" s="38"/>
      <c r="G44" s="43"/>
      <c r="H44" s="44"/>
      <c r="I44" s="37"/>
    </row>
    <row r="45" spans="1:9" ht="12.75">
      <c r="A45" s="40" t="s">
        <v>35</v>
      </c>
      <c r="B45" s="77" t="s">
        <v>30</v>
      </c>
      <c r="C45" s="77" t="s">
        <v>30</v>
      </c>
      <c r="D45" s="147" t="s">
        <v>30</v>
      </c>
      <c r="E45" s="147" t="s">
        <v>30</v>
      </c>
      <c r="F45" s="38"/>
      <c r="G45" s="43"/>
      <c r="H45" s="44"/>
      <c r="I45" s="37"/>
    </row>
    <row r="46" spans="1:9" ht="12.75">
      <c r="A46" s="41" t="s">
        <v>33</v>
      </c>
      <c r="B46" s="77" t="s">
        <v>30</v>
      </c>
      <c r="C46" s="77" t="s">
        <v>30</v>
      </c>
      <c r="D46" s="147" t="s">
        <v>30</v>
      </c>
      <c r="E46" s="147" t="s">
        <v>30</v>
      </c>
      <c r="F46" s="38"/>
      <c r="G46" s="43"/>
      <c r="H46" s="44"/>
      <c r="I46" s="37"/>
    </row>
    <row r="47" spans="1:9" ht="13.5" thickBot="1">
      <c r="A47" s="42" t="s">
        <v>34</v>
      </c>
      <c r="B47" s="145" t="s">
        <v>30</v>
      </c>
      <c r="C47" s="145">
        <v>4</v>
      </c>
      <c r="D47" s="148" t="s">
        <v>30</v>
      </c>
      <c r="E47" s="148" t="s">
        <v>30</v>
      </c>
      <c r="F47" s="38"/>
      <c r="G47" s="43"/>
      <c r="H47" s="44"/>
      <c r="I47" s="37"/>
    </row>
    <row r="48" spans="1:12" s="38" customFormat="1" ht="12.75">
      <c r="A48" s="105" t="s">
        <v>116</v>
      </c>
      <c r="B48" s="106"/>
      <c r="C48" s="106"/>
      <c r="D48" s="106"/>
      <c r="E48" s="106"/>
      <c r="F48" s="106"/>
      <c r="G48" s="43"/>
      <c r="I48" s="107"/>
      <c r="J48" s="108"/>
      <c r="K48" s="109"/>
      <c r="L48" s="109"/>
    </row>
    <row r="49" ht="12.75">
      <c r="F49" s="38"/>
    </row>
    <row r="50" ht="12.75">
      <c r="F50" s="38"/>
    </row>
  </sheetData>
  <mergeCells count="5">
    <mergeCell ref="A1:E1"/>
    <mergeCell ref="A6:A7"/>
    <mergeCell ref="A3:E3"/>
    <mergeCell ref="B5:C6"/>
    <mergeCell ref="D5:E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51"/>
  <sheetViews>
    <sheetView showGridLines="0" zoomScale="75" zoomScaleNormal="75" workbookViewId="0" topLeftCell="A1">
      <selection activeCell="G31" sqref="G31"/>
    </sheetView>
  </sheetViews>
  <sheetFormatPr defaultColWidth="11.421875" defaultRowHeight="12.75"/>
  <cols>
    <col min="1" max="1" width="35.8515625" style="37" customWidth="1"/>
    <col min="2" max="3" width="22.7109375" style="37" customWidth="1"/>
    <col min="4" max="6" width="11.421875" style="37" customWidth="1"/>
    <col min="7" max="7" width="11.421875" style="38" customWidth="1"/>
    <col min="8" max="8" width="11.421875" style="37" customWidth="1"/>
    <col min="9" max="9" width="11.421875" style="44" customWidth="1"/>
    <col min="10" max="16384" width="11.421875" style="37" customWidth="1"/>
  </cols>
  <sheetData>
    <row r="1" spans="1:9" s="36" customFormat="1" ht="18">
      <c r="A1" s="233" t="s">
        <v>0</v>
      </c>
      <c r="B1" s="233"/>
      <c r="C1" s="233"/>
      <c r="D1" s="233"/>
      <c r="E1" s="233"/>
      <c r="F1" s="150"/>
      <c r="G1" s="150"/>
      <c r="H1" s="35"/>
      <c r="I1" s="66"/>
    </row>
    <row r="2" ht="12.75">
      <c r="A2" s="234" t="s">
        <v>182</v>
      </c>
    </row>
    <row r="3" spans="1:7" ht="15">
      <c r="A3" s="219" t="s">
        <v>172</v>
      </c>
      <c r="B3" s="219"/>
      <c r="C3" s="219"/>
      <c r="D3" s="149"/>
      <c r="E3" s="149"/>
      <c r="F3" s="149"/>
      <c r="G3" s="149"/>
    </row>
    <row r="4" spans="1:9" ht="13.5" thickBot="1">
      <c r="A4" s="38"/>
      <c r="B4" s="38"/>
      <c r="C4" s="38"/>
      <c r="D4" s="38"/>
      <c r="E4" s="38"/>
      <c r="G4" s="44"/>
      <c r="H4" s="44"/>
      <c r="I4" s="37"/>
    </row>
    <row r="5" spans="1:9" ht="12.75" customHeight="1">
      <c r="A5" s="232" t="s">
        <v>112</v>
      </c>
      <c r="B5" s="222" t="s">
        <v>26</v>
      </c>
      <c r="C5" s="226" t="s">
        <v>27</v>
      </c>
      <c r="D5" s="38"/>
      <c r="E5" s="44"/>
      <c r="F5" s="44"/>
      <c r="G5" s="37"/>
      <c r="I5" s="37"/>
    </row>
    <row r="6" spans="1:9" ht="12.75">
      <c r="A6" s="220"/>
      <c r="B6" s="230"/>
      <c r="C6" s="231"/>
      <c r="D6" s="38"/>
      <c r="E6" s="44"/>
      <c r="F6" s="44"/>
      <c r="G6" s="37"/>
      <c r="I6" s="37"/>
    </row>
    <row r="7" spans="1:9" ht="13.5" thickBot="1">
      <c r="A7" s="221"/>
      <c r="B7" s="172"/>
      <c r="C7" s="151"/>
      <c r="D7" s="38"/>
      <c r="E7" s="44"/>
      <c r="F7" s="44"/>
      <c r="G7" s="37"/>
      <c r="I7" s="37"/>
    </row>
    <row r="8" spans="1:9" ht="12.75">
      <c r="A8" s="39" t="s">
        <v>28</v>
      </c>
      <c r="B8" s="82">
        <v>1717</v>
      </c>
      <c r="C8" s="146">
        <v>2820</v>
      </c>
      <c r="D8" s="38"/>
      <c r="E8" s="44"/>
      <c r="F8" s="44"/>
      <c r="G8" s="37"/>
      <c r="I8" s="37"/>
    </row>
    <row r="9" spans="1:9" ht="12.75">
      <c r="A9" s="40"/>
      <c r="B9" s="82"/>
      <c r="C9" s="146"/>
      <c r="D9" s="38"/>
      <c r="E9" s="44"/>
      <c r="F9" s="44"/>
      <c r="G9" s="37"/>
      <c r="I9" s="37"/>
    </row>
    <row r="10" spans="1:3" s="38" customFormat="1" ht="12.75">
      <c r="A10" s="62" t="s">
        <v>100</v>
      </c>
      <c r="B10" s="82"/>
      <c r="C10" s="146"/>
    </row>
    <row r="11" spans="1:3" s="38" customFormat="1" ht="12.75">
      <c r="A11" s="110" t="s">
        <v>29</v>
      </c>
      <c r="B11" s="82" t="s">
        <v>169</v>
      </c>
      <c r="C11" s="146">
        <v>220</v>
      </c>
    </row>
    <row r="12" spans="1:3" s="38" customFormat="1" ht="12.75">
      <c r="A12" s="111" t="s">
        <v>118</v>
      </c>
      <c r="B12" s="77" t="s">
        <v>169</v>
      </c>
      <c r="C12" s="147" t="s">
        <v>30</v>
      </c>
    </row>
    <row r="13" spans="1:3" s="38" customFormat="1" ht="12.75">
      <c r="A13" s="111" t="s">
        <v>119</v>
      </c>
      <c r="B13" s="77" t="s">
        <v>169</v>
      </c>
      <c r="C13" s="147" t="s">
        <v>30</v>
      </c>
    </row>
    <row r="14" spans="1:3" s="38" customFormat="1" ht="12.75">
      <c r="A14" s="111" t="s">
        <v>120</v>
      </c>
      <c r="B14" s="77" t="s">
        <v>169</v>
      </c>
      <c r="C14" s="147" t="s">
        <v>30</v>
      </c>
    </row>
    <row r="15" spans="1:3" s="38" customFormat="1" ht="12.75">
      <c r="A15" s="111" t="s">
        <v>143</v>
      </c>
      <c r="B15" s="77" t="s">
        <v>169</v>
      </c>
      <c r="C15" s="147" t="s">
        <v>30</v>
      </c>
    </row>
    <row r="16" spans="1:3" s="38" customFormat="1" ht="12.75">
      <c r="A16" s="111" t="s">
        <v>121</v>
      </c>
      <c r="B16" s="77" t="s">
        <v>169</v>
      </c>
      <c r="C16" s="147" t="s">
        <v>30</v>
      </c>
    </row>
    <row r="17" spans="1:3" s="38" customFormat="1" ht="12.75">
      <c r="A17" s="111" t="s">
        <v>122</v>
      </c>
      <c r="B17" s="77" t="s">
        <v>169</v>
      </c>
      <c r="C17" s="147" t="s">
        <v>30</v>
      </c>
    </row>
    <row r="18" spans="1:3" s="38" customFormat="1" ht="12.75">
      <c r="A18" s="111" t="s">
        <v>123</v>
      </c>
      <c r="B18" s="77" t="s">
        <v>169</v>
      </c>
      <c r="C18" s="147" t="s">
        <v>30</v>
      </c>
    </row>
    <row r="19" spans="1:3" s="38" customFormat="1" ht="12.75">
      <c r="A19" s="111" t="s">
        <v>124</v>
      </c>
      <c r="B19" s="77" t="s">
        <v>169</v>
      </c>
      <c r="C19" s="147" t="s">
        <v>30</v>
      </c>
    </row>
    <row r="20" spans="1:3" s="38" customFormat="1" ht="12.75">
      <c r="A20" s="111" t="s">
        <v>125</v>
      </c>
      <c r="B20" s="77" t="s">
        <v>169</v>
      </c>
      <c r="C20" s="147" t="s">
        <v>30</v>
      </c>
    </row>
    <row r="21" spans="1:3" s="38" customFormat="1" ht="12.75">
      <c r="A21" s="111" t="s">
        <v>126</v>
      </c>
      <c r="B21" s="77" t="s">
        <v>169</v>
      </c>
      <c r="C21" s="147" t="s">
        <v>30</v>
      </c>
    </row>
    <row r="22" spans="1:3" s="38" customFormat="1" ht="12.75">
      <c r="A22" s="111" t="s">
        <v>127</v>
      </c>
      <c r="B22" s="77" t="s">
        <v>169</v>
      </c>
      <c r="C22" s="147" t="s">
        <v>30</v>
      </c>
    </row>
    <row r="23" spans="1:3" s="38" customFormat="1" ht="12.75">
      <c r="A23" s="111" t="s">
        <v>128</v>
      </c>
      <c r="B23" s="77" t="s">
        <v>169</v>
      </c>
      <c r="C23" s="147" t="s">
        <v>30</v>
      </c>
    </row>
    <row r="24" spans="1:3" s="38" customFormat="1" ht="12.75">
      <c r="A24" s="111" t="s">
        <v>129</v>
      </c>
      <c r="B24" s="77" t="s">
        <v>169</v>
      </c>
      <c r="C24" s="147" t="s">
        <v>30</v>
      </c>
    </row>
    <row r="25" spans="1:3" s="38" customFormat="1" ht="12.75">
      <c r="A25" s="111" t="s">
        <v>130</v>
      </c>
      <c r="B25" s="77" t="s">
        <v>169</v>
      </c>
      <c r="C25" s="147" t="s">
        <v>30</v>
      </c>
    </row>
    <row r="26" spans="1:3" s="38" customFormat="1" ht="12.75">
      <c r="A26" s="111" t="s">
        <v>131</v>
      </c>
      <c r="B26" s="77" t="s">
        <v>169</v>
      </c>
      <c r="C26" s="147" t="s">
        <v>30</v>
      </c>
    </row>
    <row r="27" spans="1:3" s="38" customFormat="1" ht="12.75">
      <c r="A27" s="111" t="s">
        <v>132</v>
      </c>
      <c r="B27" s="77" t="s">
        <v>169</v>
      </c>
      <c r="C27" s="147" t="s">
        <v>30</v>
      </c>
    </row>
    <row r="28" spans="1:3" s="38" customFormat="1" ht="12.75">
      <c r="A28" s="111" t="s">
        <v>133</v>
      </c>
      <c r="B28" s="77" t="s">
        <v>169</v>
      </c>
      <c r="C28" s="147" t="s">
        <v>30</v>
      </c>
    </row>
    <row r="29" spans="1:3" s="38" customFormat="1" ht="12.75">
      <c r="A29" s="111" t="s">
        <v>134</v>
      </c>
      <c r="B29" s="77" t="s">
        <v>169</v>
      </c>
      <c r="C29" s="147" t="s">
        <v>30</v>
      </c>
    </row>
    <row r="30" spans="1:3" s="38" customFormat="1" ht="12.75">
      <c r="A30" s="111" t="s">
        <v>135</v>
      </c>
      <c r="B30" s="77" t="s">
        <v>169</v>
      </c>
      <c r="C30" s="147" t="s">
        <v>30</v>
      </c>
    </row>
    <row r="31" spans="1:3" s="38" customFormat="1" ht="12.75">
      <c r="A31" s="111" t="s">
        <v>136</v>
      </c>
      <c r="B31" s="77" t="s">
        <v>169</v>
      </c>
      <c r="C31" s="147" t="s">
        <v>30</v>
      </c>
    </row>
    <row r="32" spans="1:3" s="38" customFormat="1" ht="12.75">
      <c r="A32" s="111" t="s">
        <v>137</v>
      </c>
      <c r="B32" s="77" t="s">
        <v>169</v>
      </c>
      <c r="C32" s="147" t="s">
        <v>30</v>
      </c>
    </row>
    <row r="33" spans="1:3" s="38" customFormat="1" ht="12.75">
      <c r="A33" s="111" t="s">
        <v>138</v>
      </c>
      <c r="B33" s="77" t="s">
        <v>169</v>
      </c>
      <c r="C33" s="147" t="s">
        <v>30</v>
      </c>
    </row>
    <row r="34" spans="1:3" s="38" customFormat="1" ht="12.75">
      <c r="A34" s="111" t="s">
        <v>139</v>
      </c>
      <c r="B34" s="77" t="s">
        <v>169</v>
      </c>
      <c r="C34" s="147">
        <v>220</v>
      </c>
    </row>
    <row r="35" spans="1:3" s="38" customFormat="1" ht="12.75">
      <c r="A35" s="111" t="s">
        <v>140</v>
      </c>
      <c r="B35" s="77" t="s">
        <v>169</v>
      </c>
      <c r="C35" s="147" t="s">
        <v>30</v>
      </c>
    </row>
    <row r="36" spans="1:3" s="38" customFormat="1" ht="12.75">
      <c r="A36" s="111" t="s">
        <v>145</v>
      </c>
      <c r="B36" s="77" t="s">
        <v>169</v>
      </c>
      <c r="C36" s="147"/>
    </row>
    <row r="37" spans="1:3" s="38" customFormat="1" ht="12.75">
      <c r="A37" s="111" t="s">
        <v>141</v>
      </c>
      <c r="B37" s="77" t="s">
        <v>169</v>
      </c>
      <c r="C37" s="147"/>
    </row>
    <row r="38" spans="1:3" s="38" customFormat="1" ht="12.75">
      <c r="A38" s="112" t="s">
        <v>31</v>
      </c>
      <c r="B38" s="77"/>
      <c r="C38" s="147" t="s">
        <v>30</v>
      </c>
    </row>
    <row r="39" spans="1:3" s="38" customFormat="1" ht="12.75">
      <c r="A39" s="113" t="s">
        <v>32</v>
      </c>
      <c r="B39" s="77" t="s">
        <v>30</v>
      </c>
      <c r="C39" s="147" t="s">
        <v>30</v>
      </c>
    </row>
    <row r="40" spans="1:3" s="38" customFormat="1" ht="12.75">
      <c r="A40" s="111" t="s">
        <v>142</v>
      </c>
      <c r="B40" s="77" t="s">
        <v>30</v>
      </c>
      <c r="C40" s="147" t="s">
        <v>30</v>
      </c>
    </row>
    <row r="41" spans="1:3" s="38" customFormat="1" ht="12.75">
      <c r="A41" s="114" t="s">
        <v>144</v>
      </c>
      <c r="B41" s="77" t="s">
        <v>30</v>
      </c>
      <c r="C41" s="147" t="s">
        <v>30</v>
      </c>
    </row>
    <row r="42" spans="1:3" s="38" customFormat="1" ht="12.75">
      <c r="A42" s="114" t="s">
        <v>146</v>
      </c>
      <c r="B42" s="77" t="s">
        <v>30</v>
      </c>
      <c r="C42" s="147" t="s">
        <v>30</v>
      </c>
    </row>
    <row r="43" spans="1:9" ht="12.75">
      <c r="A43" s="40" t="s">
        <v>31</v>
      </c>
      <c r="B43" s="77" t="s">
        <v>30</v>
      </c>
      <c r="C43" s="147" t="s">
        <v>30</v>
      </c>
      <c r="D43" s="38"/>
      <c r="E43" s="44"/>
      <c r="F43" s="44"/>
      <c r="G43" s="37"/>
      <c r="I43" s="37"/>
    </row>
    <row r="44" spans="1:9" ht="12.75">
      <c r="A44" s="62" t="s">
        <v>101</v>
      </c>
      <c r="B44" s="77"/>
      <c r="C44" s="147"/>
      <c r="D44" s="38"/>
      <c r="E44" s="44"/>
      <c r="F44" s="44"/>
      <c r="G44" s="37"/>
      <c r="I44" s="37"/>
    </row>
    <row r="45" spans="1:9" ht="12.75">
      <c r="A45" s="41" t="s">
        <v>177</v>
      </c>
      <c r="B45" s="77" t="s">
        <v>30</v>
      </c>
      <c r="C45" s="147">
        <v>1602</v>
      </c>
      <c r="D45" s="38"/>
      <c r="E45" s="44"/>
      <c r="F45" s="44"/>
      <c r="G45" s="37"/>
      <c r="I45" s="37"/>
    </row>
    <row r="46" spans="1:9" ht="12.75">
      <c r="A46" s="41" t="s">
        <v>173</v>
      </c>
      <c r="B46" s="77">
        <v>1113</v>
      </c>
      <c r="C46" s="147" t="s">
        <v>30</v>
      </c>
      <c r="D46" s="38"/>
      <c r="E46" s="44"/>
      <c r="F46" s="44"/>
      <c r="G46" s="37"/>
      <c r="I46" s="37"/>
    </row>
    <row r="47" spans="1:9" ht="12.75">
      <c r="A47" s="41" t="s">
        <v>174</v>
      </c>
      <c r="B47" s="77">
        <v>391</v>
      </c>
      <c r="C47" s="147" t="s">
        <v>30</v>
      </c>
      <c r="D47" s="38"/>
      <c r="E47" s="44"/>
      <c r="F47" s="44"/>
      <c r="G47" s="37"/>
      <c r="I47" s="37"/>
    </row>
    <row r="48" spans="1:9" ht="13.5" thickBot="1">
      <c r="A48" s="173" t="s">
        <v>175</v>
      </c>
      <c r="B48" s="145">
        <v>169</v>
      </c>
      <c r="C48" s="148" t="s">
        <v>30</v>
      </c>
      <c r="D48" s="38"/>
      <c r="E48" s="44"/>
      <c r="F48" s="44"/>
      <c r="G48" s="37"/>
      <c r="I48" s="37"/>
    </row>
    <row r="49" spans="1:10" s="38" customFormat="1" ht="12.75">
      <c r="A49" s="105" t="s">
        <v>116</v>
      </c>
      <c r="B49" s="106"/>
      <c r="C49" s="106"/>
      <c r="D49" s="106"/>
      <c r="E49" s="43"/>
      <c r="G49" s="107"/>
      <c r="H49" s="108"/>
      <c r="I49" s="109"/>
      <c r="J49" s="109"/>
    </row>
    <row r="50" spans="1:9" ht="12.75">
      <c r="A50" s="38" t="s">
        <v>31</v>
      </c>
      <c r="B50" s="38"/>
      <c r="C50" s="38"/>
      <c r="D50" s="38"/>
      <c r="E50" s="44"/>
      <c r="F50" s="44"/>
      <c r="G50" s="37"/>
      <c r="I50" s="37"/>
    </row>
    <row r="51" spans="4:9" ht="12.75">
      <c r="D51" s="38"/>
      <c r="E51" s="44"/>
      <c r="F51" s="44"/>
      <c r="G51" s="37"/>
      <c r="I51" s="37"/>
    </row>
  </sheetData>
  <mergeCells count="5">
    <mergeCell ref="A1:E1"/>
    <mergeCell ref="A5:A7"/>
    <mergeCell ref="B5:B6"/>
    <mergeCell ref="C5:C6"/>
    <mergeCell ref="A3:C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fitToHeight="1" fitToWidth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1"/>
  <dimension ref="A1:L25"/>
  <sheetViews>
    <sheetView showGridLines="0" zoomScale="75" zoomScaleNormal="75" workbookViewId="0" topLeftCell="A1">
      <selection activeCell="E31" sqref="E31"/>
    </sheetView>
  </sheetViews>
  <sheetFormatPr defaultColWidth="11.421875" defaultRowHeight="12.75"/>
  <cols>
    <col min="1" max="10" width="13.28125" style="3" customWidth="1"/>
    <col min="11" max="16384" width="11.421875" style="3" customWidth="1"/>
  </cols>
  <sheetData>
    <row r="1" spans="1:9" s="1" customFormat="1" ht="18">
      <c r="A1" s="186" t="s">
        <v>0</v>
      </c>
      <c r="B1" s="186"/>
      <c r="C1" s="186"/>
      <c r="D1" s="186"/>
      <c r="E1" s="186"/>
      <c r="F1" s="186"/>
      <c r="G1" s="186"/>
      <c r="H1" s="186"/>
      <c r="I1" s="186"/>
    </row>
    <row r="2" ht="12.75">
      <c r="A2" s="235" t="s">
        <v>182</v>
      </c>
    </row>
    <row r="3" spans="1:9" s="2" customFormat="1" ht="15">
      <c r="A3" s="187" t="s">
        <v>109</v>
      </c>
      <c r="B3" s="187"/>
      <c r="C3" s="187"/>
      <c r="D3" s="187"/>
      <c r="E3" s="187"/>
      <c r="F3" s="187"/>
      <c r="G3" s="187"/>
      <c r="H3" s="187"/>
      <c r="I3" s="187"/>
    </row>
    <row r="4" spans="1:9" s="2" customFormat="1" ht="15.75" thickBot="1">
      <c r="A4" s="188"/>
      <c r="B4" s="188"/>
      <c r="C4" s="188"/>
      <c r="D4" s="188"/>
      <c r="E4" s="188"/>
      <c r="F4" s="188"/>
      <c r="G4" s="188"/>
      <c r="H4" s="188"/>
      <c r="I4" s="188"/>
    </row>
    <row r="5" spans="1:9" ht="12.75">
      <c r="A5" s="96"/>
      <c r="B5" s="184" t="s">
        <v>1</v>
      </c>
      <c r="C5" s="185"/>
      <c r="D5" s="189"/>
      <c r="E5" s="184" t="s">
        <v>2</v>
      </c>
      <c r="F5" s="189"/>
      <c r="G5" s="184" t="s">
        <v>3</v>
      </c>
      <c r="H5" s="185"/>
      <c r="I5" s="185"/>
    </row>
    <row r="6" spans="1:9" ht="12.75">
      <c r="A6" s="4" t="s">
        <v>4</v>
      </c>
      <c r="B6" s="5"/>
      <c r="C6" s="6" t="s">
        <v>5</v>
      </c>
      <c r="D6" s="6"/>
      <c r="E6" s="5"/>
      <c r="F6" s="6" t="s">
        <v>5</v>
      </c>
      <c r="G6" s="5"/>
      <c r="H6" s="6" t="s">
        <v>5</v>
      </c>
      <c r="I6" s="6"/>
    </row>
    <row r="7" spans="1:9" ht="13.5" thickBot="1">
      <c r="A7" s="67"/>
      <c r="B7" s="10" t="s">
        <v>6</v>
      </c>
      <c r="C7" s="10" t="s">
        <v>7</v>
      </c>
      <c r="D7" s="10" t="s">
        <v>8</v>
      </c>
      <c r="E7" s="10" t="s">
        <v>6</v>
      </c>
      <c r="F7" s="10" t="s">
        <v>7</v>
      </c>
      <c r="G7" s="10" t="s">
        <v>6</v>
      </c>
      <c r="H7" s="10" t="s">
        <v>7</v>
      </c>
      <c r="I7" s="10" t="s">
        <v>8</v>
      </c>
    </row>
    <row r="8" spans="1:9" ht="12.75">
      <c r="A8" s="7">
        <v>1990</v>
      </c>
      <c r="B8" s="18">
        <v>43397</v>
      </c>
      <c r="C8" s="18">
        <v>5774</v>
      </c>
      <c r="D8" s="18">
        <v>49171</v>
      </c>
      <c r="E8" s="18">
        <v>245.62988224992512</v>
      </c>
      <c r="F8" s="18">
        <v>144.44059577416002</v>
      </c>
      <c r="G8" s="123">
        <v>888.3</v>
      </c>
      <c r="H8" s="123">
        <v>69.5</v>
      </c>
      <c r="I8" s="123">
        <v>957.8</v>
      </c>
    </row>
    <row r="9" spans="1:9" ht="12.75">
      <c r="A9" s="7">
        <v>1991</v>
      </c>
      <c r="B9" s="18">
        <v>41503</v>
      </c>
      <c r="C9" s="18">
        <v>5379</v>
      </c>
      <c r="D9" s="18">
        <v>46882</v>
      </c>
      <c r="E9" s="18">
        <v>245.4184034889044</v>
      </c>
      <c r="F9" s="18">
        <v>151.03179029559396</v>
      </c>
      <c r="G9" s="123">
        <v>848.8</v>
      </c>
      <c r="H9" s="123">
        <v>67.7</v>
      </c>
      <c r="I9" s="123">
        <v>916.5</v>
      </c>
    </row>
    <row r="10" spans="1:9" ht="12.75">
      <c r="A10" s="7">
        <v>1992</v>
      </c>
      <c r="B10" s="18">
        <v>39299</v>
      </c>
      <c r="C10" s="18">
        <v>5034</v>
      </c>
      <c r="D10" s="18">
        <v>44331</v>
      </c>
      <c r="E10" s="18">
        <v>245</v>
      </c>
      <c r="F10" s="18">
        <v>159</v>
      </c>
      <c r="G10" s="123">
        <v>802.2</v>
      </c>
      <c r="H10" s="123">
        <v>66.9</v>
      </c>
      <c r="I10" s="123">
        <v>869.1</v>
      </c>
    </row>
    <row r="11" spans="1:9" ht="12.75">
      <c r="A11" s="7">
        <v>1993</v>
      </c>
      <c r="B11" s="18">
        <v>34546</v>
      </c>
      <c r="C11" s="18">
        <v>5235</v>
      </c>
      <c r="D11" s="18">
        <v>39781</v>
      </c>
      <c r="E11" s="18">
        <v>245</v>
      </c>
      <c r="F11" s="18">
        <v>153</v>
      </c>
      <c r="G11" s="123">
        <v>704.5</v>
      </c>
      <c r="H11" s="123">
        <v>66.7</v>
      </c>
      <c r="I11" s="123">
        <v>771.2</v>
      </c>
    </row>
    <row r="12" spans="1:9" ht="12.75">
      <c r="A12" s="7">
        <v>1994</v>
      </c>
      <c r="B12" s="18">
        <v>39250</v>
      </c>
      <c r="C12" s="18">
        <v>4996</v>
      </c>
      <c r="D12" s="18">
        <v>44246</v>
      </c>
      <c r="E12" s="18">
        <v>246</v>
      </c>
      <c r="F12" s="18">
        <v>154</v>
      </c>
      <c r="G12" s="123">
        <v>805.8</v>
      </c>
      <c r="H12" s="123">
        <v>64.3</v>
      </c>
      <c r="I12" s="123">
        <v>870.1</v>
      </c>
    </row>
    <row r="13" spans="1:9" ht="12.75">
      <c r="A13" s="7">
        <v>1995</v>
      </c>
      <c r="B13" s="18">
        <v>40720</v>
      </c>
      <c r="C13" s="18">
        <v>4888</v>
      </c>
      <c r="D13" s="18">
        <v>45608</v>
      </c>
      <c r="E13" s="18">
        <v>245.5402750491159</v>
      </c>
      <c r="F13" s="18">
        <v>156.38297872340425</v>
      </c>
      <c r="G13" s="123">
        <v>833.2</v>
      </c>
      <c r="H13" s="123">
        <v>63.7</v>
      </c>
      <c r="I13" s="123">
        <v>896.9</v>
      </c>
    </row>
    <row r="14" spans="1:9" ht="12.75">
      <c r="A14" s="7">
        <v>1996</v>
      </c>
      <c r="B14" s="18">
        <v>36399</v>
      </c>
      <c r="C14" s="18">
        <v>4756</v>
      </c>
      <c r="D14" s="18">
        <v>41155</v>
      </c>
      <c r="E14" s="18">
        <v>245.05068820571995</v>
      </c>
      <c r="F14" s="18">
        <v>157.19091673675356</v>
      </c>
      <c r="G14" s="124">
        <v>743.3</v>
      </c>
      <c r="H14" s="124">
        <v>62.3</v>
      </c>
      <c r="I14" s="123">
        <v>805.6</v>
      </c>
    </row>
    <row r="15" spans="1:9" ht="12.75">
      <c r="A15" s="7">
        <v>1997</v>
      </c>
      <c r="B15" s="18">
        <v>38466</v>
      </c>
      <c r="C15" s="18">
        <v>4673.7</v>
      </c>
      <c r="D15" s="18">
        <v>43139.7</v>
      </c>
      <c r="E15" s="18">
        <v>245.73389486819528</v>
      </c>
      <c r="F15" s="18">
        <v>157.648116053662</v>
      </c>
      <c r="G15" s="124">
        <v>787.7</v>
      </c>
      <c r="H15" s="124">
        <v>61.4</v>
      </c>
      <c r="I15" s="123">
        <v>849.1</v>
      </c>
    </row>
    <row r="16" spans="1:12" s="8" customFormat="1" ht="12.75">
      <c r="A16" s="7">
        <v>1998</v>
      </c>
      <c r="B16" s="18">
        <v>37033</v>
      </c>
      <c r="C16" s="18">
        <v>4513.7</v>
      </c>
      <c r="D16" s="18">
        <v>41546.7</v>
      </c>
      <c r="E16" s="18">
        <v>245.39194772230172</v>
      </c>
      <c r="F16" s="18">
        <v>159.51436737044997</v>
      </c>
      <c r="G16" s="124">
        <v>757.3</v>
      </c>
      <c r="H16" s="124">
        <v>60</v>
      </c>
      <c r="I16" s="123">
        <v>817.3</v>
      </c>
      <c r="L16" s="3"/>
    </row>
    <row r="17" spans="1:12" s="8" customFormat="1" ht="12.75">
      <c r="A17" s="7">
        <v>1999</v>
      </c>
      <c r="B17" s="18">
        <v>38503</v>
      </c>
      <c r="C17" s="18">
        <v>4275</v>
      </c>
      <c r="D17" s="18">
        <v>42778</v>
      </c>
      <c r="E17" s="18">
        <v>246</v>
      </c>
      <c r="F17" s="18">
        <v>165</v>
      </c>
      <c r="G17" s="124">
        <v>788.6</v>
      </c>
      <c r="H17" s="124">
        <v>58.9</v>
      </c>
      <c r="I17" s="124">
        <v>847.5</v>
      </c>
      <c r="L17" s="3"/>
    </row>
    <row r="18" spans="1:12" s="8" customFormat="1" ht="12.75">
      <c r="A18" s="7">
        <v>2000</v>
      </c>
      <c r="B18" s="18">
        <v>42245.199</v>
      </c>
      <c r="C18" s="18">
        <v>4197.587</v>
      </c>
      <c r="D18" s="18">
        <v>46442.786</v>
      </c>
      <c r="E18" s="18">
        <v>261.99107737662683</v>
      </c>
      <c r="F18" s="18">
        <v>160.922739659714</v>
      </c>
      <c r="G18" s="124">
        <v>922.3221</v>
      </c>
      <c r="H18" s="124">
        <v>56.2906</v>
      </c>
      <c r="I18" s="124">
        <v>978.6127</v>
      </c>
      <c r="L18" s="3"/>
    </row>
    <row r="19" spans="1:12" s="8" customFormat="1" ht="12.75">
      <c r="A19" s="7">
        <v>2001</v>
      </c>
      <c r="B19" s="18">
        <v>42958.996</v>
      </c>
      <c r="C19" s="18">
        <v>4136.606</v>
      </c>
      <c r="D19" s="18">
        <v>47095.602</v>
      </c>
      <c r="E19" s="18">
        <v>261.8663956392277</v>
      </c>
      <c r="F19" s="18">
        <v>164.01610939016197</v>
      </c>
      <c r="G19" s="124">
        <v>937.4597869</v>
      </c>
      <c r="H19" s="124">
        <v>56.5391685166667</v>
      </c>
      <c r="I19" s="124">
        <v>993.998955416667</v>
      </c>
      <c r="L19" s="3"/>
    </row>
    <row r="20" spans="1:12" s="8" customFormat="1" ht="12.75">
      <c r="A20" s="7">
        <v>2002</v>
      </c>
      <c r="B20" s="18">
        <v>43066.421</v>
      </c>
      <c r="C20" s="18">
        <v>3852.341</v>
      </c>
      <c r="D20" s="18">
        <v>46918.762</v>
      </c>
      <c r="E20" s="18">
        <v>280.5837408685518</v>
      </c>
      <c r="F20" s="18">
        <v>181.91940952267726</v>
      </c>
      <c r="G20" s="124">
        <v>1006.97812583333</v>
      </c>
      <c r="H20" s="124">
        <v>58.4013</v>
      </c>
      <c r="I20" s="124">
        <v>1065.37942583333</v>
      </c>
      <c r="L20" s="3"/>
    </row>
    <row r="21" spans="1:12" s="8" customFormat="1" ht="12.75">
      <c r="A21" s="7">
        <v>2003</v>
      </c>
      <c r="B21" s="18">
        <v>44884.1682</v>
      </c>
      <c r="C21" s="18">
        <v>3544.049</v>
      </c>
      <c r="D21" s="18">
        <v>48428.2172</v>
      </c>
      <c r="E21" s="18">
        <v>263.38</v>
      </c>
      <c r="F21" s="18">
        <v>160.9</v>
      </c>
      <c r="G21" s="124">
        <v>985.15804</v>
      </c>
      <c r="H21" s="124">
        <v>47.52176</v>
      </c>
      <c r="I21" s="123">
        <v>1032.6798000000001</v>
      </c>
      <c r="L21" s="3"/>
    </row>
    <row r="22" spans="1:12" s="8" customFormat="1" ht="12.75">
      <c r="A22" s="7">
        <v>2004</v>
      </c>
      <c r="B22" s="18">
        <v>49091.9827</v>
      </c>
      <c r="C22" s="18">
        <v>3340.687</v>
      </c>
      <c r="D22" s="18">
        <v>52432.6697</v>
      </c>
      <c r="E22" s="18">
        <v>264.3597900559025</v>
      </c>
      <c r="F22" s="18">
        <v>163.14298226682118</v>
      </c>
      <c r="G22" s="124">
        <v>1081.49552</v>
      </c>
      <c r="H22" s="124">
        <v>45.41747</v>
      </c>
      <c r="I22" s="123">
        <v>1126.91299</v>
      </c>
      <c r="L22" s="3"/>
    </row>
    <row r="23" spans="1:12" s="8" customFormat="1" ht="12.75">
      <c r="A23" s="7">
        <v>2005</v>
      </c>
      <c r="B23" s="18">
        <v>47990.6628</v>
      </c>
      <c r="C23" s="18">
        <v>3150.42096</v>
      </c>
      <c r="D23" s="18">
        <v>51141.08376</v>
      </c>
      <c r="E23" s="18">
        <v>263.13124060457864</v>
      </c>
      <c r="F23" s="18">
        <v>163.30910901506957</v>
      </c>
      <c r="G23" s="124">
        <v>1052.32022</v>
      </c>
      <c r="H23" s="124">
        <v>42.874370000000006</v>
      </c>
      <c r="I23" s="124">
        <v>1095.44474</v>
      </c>
      <c r="L23" s="3"/>
    </row>
    <row r="24" spans="1:12" s="8" customFormat="1" ht="12.75">
      <c r="A24" s="174">
        <v>2006</v>
      </c>
      <c r="B24" s="18">
        <f>48180231.9331087/1000</f>
        <v>48180.231933108706</v>
      </c>
      <c r="C24" s="18">
        <f>2909641.7481564/1000</f>
        <v>2909.6417481564</v>
      </c>
      <c r="D24" s="18">
        <f>51089873.6812651/1000</f>
        <v>51089.873681265104</v>
      </c>
      <c r="E24" s="18">
        <f>G24/B24*12000</f>
        <v>262.4943313901441</v>
      </c>
      <c r="F24" s="18">
        <f>H24/C24*12000</f>
        <v>163.28695863936673</v>
      </c>
      <c r="G24" s="175">
        <f>1053919.81395862/1000</f>
        <v>1053.91981395862</v>
      </c>
      <c r="H24" s="175">
        <f>39592.2126488824/1000</f>
        <v>39.5922126488824</v>
      </c>
      <c r="I24" s="124">
        <f>1093512.0266075/1000</f>
        <v>1093.5120266074998</v>
      </c>
      <c r="L24" s="3"/>
    </row>
    <row r="25" spans="1:12" s="8" customFormat="1" ht="13.5" thickBot="1">
      <c r="A25" s="9">
        <v>2007</v>
      </c>
      <c r="B25" s="26">
        <f>47552012.5707466/1000</f>
        <v>47552.0125707466</v>
      </c>
      <c r="C25" s="26">
        <f>2942950.68119974/1000</f>
        <v>2942.9506811997403</v>
      </c>
      <c r="D25" s="26">
        <f>50494963.2519464/1000</f>
        <v>50494.9632519464</v>
      </c>
      <c r="E25" s="26">
        <f>G25/B25*12000</f>
        <v>265.27786745912914</v>
      </c>
      <c r="F25" s="26">
        <f>H25/C25*12000</f>
        <v>163.36975172154553</v>
      </c>
      <c r="G25" s="125">
        <f>1051208.04067978/1000</f>
        <v>1051.20804067978</v>
      </c>
      <c r="H25" s="125">
        <f>40065.7601763629/1000</f>
        <v>40.0657601763629</v>
      </c>
      <c r="I25" s="126">
        <f>1091273.80085615/1000</f>
        <v>1091.27380085615</v>
      </c>
      <c r="L25" s="3"/>
    </row>
  </sheetData>
  <mergeCells count="6">
    <mergeCell ref="G5:I5"/>
    <mergeCell ref="A1:I1"/>
    <mergeCell ref="A3:I3"/>
    <mergeCell ref="A4:I4"/>
    <mergeCell ref="B5:D5"/>
    <mergeCell ref="E5:F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2"/>
  <dimension ref="A1:L45"/>
  <sheetViews>
    <sheetView showGridLines="0" zoomScale="75" zoomScaleNormal="75" workbookViewId="0" topLeftCell="A1">
      <selection activeCell="D45" sqref="D45"/>
    </sheetView>
  </sheetViews>
  <sheetFormatPr defaultColWidth="11.421875" defaultRowHeight="12.75"/>
  <cols>
    <col min="1" max="1" width="14.8515625" style="3" customWidth="1"/>
    <col min="2" max="4" width="13.28125" style="3" customWidth="1"/>
    <col min="5" max="6" width="16.28125" style="3" customWidth="1"/>
    <col min="7" max="10" width="13.28125" style="3" customWidth="1"/>
    <col min="11" max="16384" width="11.421875" style="3" customWidth="1"/>
  </cols>
  <sheetData>
    <row r="1" spans="1:10" s="1" customFormat="1" ht="18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</row>
    <row r="2" ht="12.75">
      <c r="A2" s="235" t="s">
        <v>182</v>
      </c>
    </row>
    <row r="3" spans="1:10" s="156" customFormat="1" ht="15">
      <c r="A3" s="191" t="s">
        <v>117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3.5" thickBot="1">
      <c r="A4" s="190"/>
      <c r="B4" s="190"/>
      <c r="C4" s="190"/>
      <c r="D4" s="190"/>
      <c r="E4" s="190"/>
      <c r="F4" s="190"/>
      <c r="G4" s="190"/>
      <c r="H4" s="190"/>
      <c r="I4" s="190"/>
      <c r="J4" s="190"/>
    </row>
    <row r="5" spans="1:10" ht="12.75">
      <c r="A5" s="96"/>
      <c r="B5" s="184" t="s">
        <v>9</v>
      </c>
      <c r="C5" s="185"/>
      <c r="D5" s="185"/>
      <c r="E5" s="185"/>
      <c r="F5" s="184" t="s">
        <v>10</v>
      </c>
      <c r="G5" s="185"/>
      <c r="H5" s="185"/>
      <c r="I5" s="185"/>
      <c r="J5" s="185"/>
    </row>
    <row r="6" spans="1:10" ht="14.25">
      <c r="A6" s="4" t="s">
        <v>4</v>
      </c>
      <c r="B6" s="196" t="s">
        <v>11</v>
      </c>
      <c r="C6" s="197"/>
      <c r="D6" s="197"/>
      <c r="E6" s="6" t="s">
        <v>12</v>
      </c>
      <c r="F6" s="5" t="s">
        <v>12</v>
      </c>
      <c r="G6" s="6"/>
      <c r="H6" s="6"/>
      <c r="I6" s="194" t="s">
        <v>107</v>
      </c>
      <c r="J6" s="195"/>
    </row>
    <row r="7" spans="1:10" ht="12.75">
      <c r="A7" s="4"/>
      <c r="B7" s="192" t="s">
        <v>13</v>
      </c>
      <c r="C7" s="193"/>
      <c r="D7" s="193"/>
      <c r="E7" s="5" t="s">
        <v>14</v>
      </c>
      <c r="F7" s="5" t="s">
        <v>15</v>
      </c>
      <c r="G7" s="5" t="s">
        <v>16</v>
      </c>
      <c r="H7" s="5" t="s">
        <v>17</v>
      </c>
      <c r="I7" s="192" t="s">
        <v>18</v>
      </c>
      <c r="J7" s="193"/>
    </row>
    <row r="8" spans="1:10" ht="13.5" thickBot="1">
      <c r="A8" s="68"/>
      <c r="B8" s="69" t="s">
        <v>19</v>
      </c>
      <c r="C8" s="69" t="s">
        <v>20</v>
      </c>
      <c r="D8" s="69" t="s">
        <v>21</v>
      </c>
      <c r="E8" s="10" t="s">
        <v>110</v>
      </c>
      <c r="F8" s="10" t="s">
        <v>110</v>
      </c>
      <c r="G8" s="10" t="s">
        <v>22</v>
      </c>
      <c r="H8" s="10" t="s">
        <v>23</v>
      </c>
      <c r="I8" s="70" t="s">
        <v>24</v>
      </c>
      <c r="J8" s="11" t="s">
        <v>25</v>
      </c>
    </row>
    <row r="9" spans="1:10" ht="12.75">
      <c r="A9" s="7">
        <v>1990</v>
      </c>
      <c r="B9" s="12">
        <v>142</v>
      </c>
      <c r="C9" s="13">
        <v>77</v>
      </c>
      <c r="D9" s="12">
        <v>20</v>
      </c>
      <c r="E9" s="14">
        <v>1.4</v>
      </c>
      <c r="F9" s="15">
        <v>959.2</v>
      </c>
      <c r="G9" s="16">
        <v>70.84129674371641</v>
      </c>
      <c r="H9" s="12">
        <v>679509.7183657278</v>
      </c>
      <c r="I9" s="13">
        <v>23630</v>
      </c>
      <c r="J9" s="17">
        <v>1647</v>
      </c>
    </row>
    <row r="10" spans="1:10" ht="12.75">
      <c r="A10" s="7">
        <v>1991</v>
      </c>
      <c r="B10" s="18">
        <v>161</v>
      </c>
      <c r="C10" s="19">
        <v>79</v>
      </c>
      <c r="D10" s="18">
        <v>19</v>
      </c>
      <c r="E10" s="14">
        <v>1.9</v>
      </c>
      <c r="F10" s="15">
        <v>918.4</v>
      </c>
      <c r="G10" s="16">
        <v>68.38916735783059</v>
      </c>
      <c r="H10" s="12">
        <v>628086.1130143162</v>
      </c>
      <c r="I10" s="13">
        <v>15303</v>
      </c>
      <c r="J10" s="17">
        <v>7300</v>
      </c>
    </row>
    <row r="11" spans="1:10" ht="12.75">
      <c r="A11" s="7">
        <v>1992</v>
      </c>
      <c r="B11" s="18">
        <v>144</v>
      </c>
      <c r="C11" s="19">
        <v>78</v>
      </c>
      <c r="D11" s="18">
        <v>18</v>
      </c>
      <c r="E11" s="14">
        <v>2.3</v>
      </c>
      <c r="F11" s="15">
        <v>871.4</v>
      </c>
      <c r="G11" s="16">
        <v>67.79416537449063</v>
      </c>
      <c r="H11" s="12">
        <v>590758.3570733115</v>
      </c>
      <c r="I11" s="13">
        <v>13482</v>
      </c>
      <c r="J11" s="17">
        <v>3212</v>
      </c>
    </row>
    <row r="12" spans="1:10" ht="12.75">
      <c r="A12" s="7">
        <v>1993</v>
      </c>
      <c r="B12" s="18">
        <v>127</v>
      </c>
      <c r="C12" s="19">
        <v>77</v>
      </c>
      <c r="D12" s="18">
        <v>18</v>
      </c>
      <c r="E12" s="14">
        <v>1.7</v>
      </c>
      <c r="F12" s="15">
        <v>772.9</v>
      </c>
      <c r="G12" s="16">
        <v>76.72520524563365</v>
      </c>
      <c r="H12" s="12">
        <v>593009.1113435025</v>
      </c>
      <c r="I12" s="13">
        <v>27251</v>
      </c>
      <c r="J12" s="17">
        <v>3877</v>
      </c>
    </row>
    <row r="13" spans="1:10" ht="12.75">
      <c r="A13" s="7">
        <v>1994</v>
      </c>
      <c r="B13" s="18">
        <v>133</v>
      </c>
      <c r="C13" s="19">
        <v>93</v>
      </c>
      <c r="D13" s="18">
        <v>20</v>
      </c>
      <c r="E13" s="14">
        <v>2</v>
      </c>
      <c r="F13" s="15">
        <v>872.1</v>
      </c>
      <c r="G13" s="16">
        <v>71.09372182755762</v>
      </c>
      <c r="H13" s="12">
        <v>620008.3480581298</v>
      </c>
      <c r="I13" s="13">
        <v>7124</v>
      </c>
      <c r="J13" s="17">
        <v>8092</v>
      </c>
    </row>
    <row r="14" spans="1:10" ht="12.75">
      <c r="A14" s="7">
        <v>1995</v>
      </c>
      <c r="B14" s="12">
        <v>135</v>
      </c>
      <c r="C14" s="13">
        <v>92</v>
      </c>
      <c r="D14" s="12">
        <v>20</v>
      </c>
      <c r="E14" s="14">
        <v>2.1</v>
      </c>
      <c r="F14" s="15">
        <v>899</v>
      </c>
      <c r="G14" s="16">
        <v>66.12936184534756</v>
      </c>
      <c r="H14" s="12">
        <v>594502.9629896746</v>
      </c>
      <c r="I14" s="13">
        <v>5451</v>
      </c>
      <c r="J14" s="17">
        <v>11443</v>
      </c>
    </row>
    <row r="15" spans="1:12" ht="12.75">
      <c r="A15" s="7">
        <v>1996</v>
      </c>
      <c r="B15" s="18">
        <v>138</v>
      </c>
      <c r="C15" s="19">
        <v>90</v>
      </c>
      <c r="D15" s="18">
        <v>21</v>
      </c>
      <c r="E15" s="20">
        <v>1.9</v>
      </c>
      <c r="F15" s="15">
        <v>807.5</v>
      </c>
      <c r="G15" s="21">
        <v>81.0404721551092</v>
      </c>
      <c r="H15" s="12">
        <v>654401.8126525069</v>
      </c>
      <c r="I15" s="13">
        <v>5973</v>
      </c>
      <c r="J15" s="22">
        <v>18597</v>
      </c>
      <c r="L15" s="155"/>
    </row>
    <row r="16" spans="1:10" ht="12.75">
      <c r="A16" s="7">
        <v>1997</v>
      </c>
      <c r="B16" s="18">
        <v>121.1</v>
      </c>
      <c r="C16" s="19">
        <v>89.8</v>
      </c>
      <c r="D16" s="18">
        <v>16.9</v>
      </c>
      <c r="E16" s="20">
        <v>1.84</v>
      </c>
      <c r="F16" s="15">
        <v>850.9</v>
      </c>
      <c r="G16" s="21">
        <v>81.58138304905461</v>
      </c>
      <c r="H16" s="12">
        <v>694175.9883644057</v>
      </c>
      <c r="I16" s="13">
        <v>4688</v>
      </c>
      <c r="J16" s="22">
        <v>18511</v>
      </c>
    </row>
    <row r="17" spans="1:10" ht="12.75">
      <c r="A17" s="7">
        <v>1998</v>
      </c>
      <c r="B17" s="18">
        <v>106.5</v>
      </c>
      <c r="C17" s="18">
        <v>102.7</v>
      </c>
      <c r="D17" s="23">
        <v>12.56</v>
      </c>
      <c r="E17" s="15">
        <v>1.946</v>
      </c>
      <c r="F17" s="24">
        <v>819.23</v>
      </c>
      <c r="G17" s="21">
        <v>75.0003005060522</v>
      </c>
      <c r="H17" s="12">
        <v>614424.9618357315</v>
      </c>
      <c r="I17" s="13">
        <v>5375</v>
      </c>
      <c r="J17" s="22">
        <v>18588</v>
      </c>
    </row>
    <row r="18" spans="1:10" ht="12.75">
      <c r="A18" s="7">
        <v>1999</v>
      </c>
      <c r="B18" s="18">
        <v>101</v>
      </c>
      <c r="C18" s="18">
        <v>45</v>
      </c>
      <c r="D18" s="23">
        <v>12</v>
      </c>
      <c r="E18" s="15">
        <v>1.1</v>
      </c>
      <c r="F18" s="24">
        <v>848.6</v>
      </c>
      <c r="G18" s="21">
        <v>56.98</v>
      </c>
      <c r="H18" s="12">
        <v>471851</v>
      </c>
      <c r="I18" s="13">
        <v>2429</v>
      </c>
      <c r="J18" s="22">
        <v>39969</v>
      </c>
    </row>
    <row r="19" spans="1:10" ht="12.75">
      <c r="A19" s="7">
        <v>2000</v>
      </c>
      <c r="B19" s="18">
        <v>109.9</v>
      </c>
      <c r="C19" s="18">
        <v>30.357</v>
      </c>
      <c r="D19" s="23">
        <v>5.262</v>
      </c>
      <c r="E19" s="15">
        <v>1.0695</v>
      </c>
      <c r="F19" s="24">
        <v>979.5047000000001</v>
      </c>
      <c r="G19" s="21">
        <v>81.1454181777286</v>
      </c>
      <c r="H19" s="12">
        <v>794823.184885506</v>
      </c>
      <c r="I19" s="13">
        <v>4358.919</v>
      </c>
      <c r="J19" s="22">
        <v>44994.303</v>
      </c>
    </row>
    <row r="20" spans="1:10" ht="12.75">
      <c r="A20" s="7">
        <v>2001</v>
      </c>
      <c r="B20" s="18">
        <v>89.763</v>
      </c>
      <c r="C20" s="18">
        <v>24.425</v>
      </c>
      <c r="D20" s="23">
        <v>4.826</v>
      </c>
      <c r="E20" s="15">
        <v>0.733565</v>
      </c>
      <c r="F20" s="24">
        <v>994.732520416667</v>
      </c>
      <c r="G20" s="21">
        <v>80.42886642841691</v>
      </c>
      <c r="H20" s="12">
        <v>800052.090165946</v>
      </c>
      <c r="I20" s="13">
        <v>3726.531</v>
      </c>
      <c r="J20" s="22">
        <v>49516.482</v>
      </c>
    </row>
    <row r="21" spans="1:10" ht="12.75">
      <c r="A21" s="7">
        <v>2002</v>
      </c>
      <c r="B21" s="18">
        <v>105.955</v>
      </c>
      <c r="C21" s="18">
        <v>20.918</v>
      </c>
      <c r="D21" s="23">
        <v>4.047</v>
      </c>
      <c r="E21" s="15">
        <v>0.73751</v>
      </c>
      <c r="F21" s="24">
        <v>1066.11693583333</v>
      </c>
      <c r="G21" s="21">
        <v>76.4843460627325</v>
      </c>
      <c r="H21" s="12">
        <v>815412.5666361639</v>
      </c>
      <c r="I21" s="13">
        <v>3637.476</v>
      </c>
      <c r="J21" s="22">
        <v>64912.943</v>
      </c>
    </row>
    <row r="22" spans="1:10" ht="12.75">
      <c r="A22" s="7">
        <v>2003</v>
      </c>
      <c r="B22" s="18">
        <v>73.061</v>
      </c>
      <c r="C22" s="18">
        <v>16.471</v>
      </c>
      <c r="D22" s="23">
        <v>3.614</v>
      </c>
      <c r="E22" s="15">
        <v>0.519</v>
      </c>
      <c r="F22" s="24">
        <v>1033</v>
      </c>
      <c r="G22" s="21">
        <v>93.61</v>
      </c>
      <c r="H22" s="12">
        <v>966991.3</v>
      </c>
      <c r="I22" s="13">
        <v>3195</v>
      </c>
      <c r="J22" s="22">
        <v>120830</v>
      </c>
    </row>
    <row r="23" spans="1:10" ht="12.75">
      <c r="A23" s="7">
        <v>2004</v>
      </c>
      <c r="B23" s="18">
        <v>35.7651</v>
      </c>
      <c r="C23" s="18">
        <v>15.01376</v>
      </c>
      <c r="D23" s="23">
        <v>2.63144</v>
      </c>
      <c r="E23" s="15">
        <v>0.35831</v>
      </c>
      <c r="F23" s="24">
        <v>1127.27124</v>
      </c>
      <c r="G23" s="21">
        <v>93.065</v>
      </c>
      <c r="H23" s="12">
        <v>1049094.979506</v>
      </c>
      <c r="I23" s="13">
        <v>2146</v>
      </c>
      <c r="J23" s="22">
        <v>104215</v>
      </c>
    </row>
    <row r="24" spans="1:10" ht="12.75">
      <c r="A24" s="7">
        <v>2005</v>
      </c>
      <c r="B24" s="18">
        <v>121.04</v>
      </c>
      <c r="C24" s="18">
        <v>123.68</v>
      </c>
      <c r="D24" s="23">
        <v>5.49</v>
      </c>
      <c r="E24" s="15">
        <v>1.09544474</v>
      </c>
      <c r="F24" s="24">
        <v>1096.5401847399999</v>
      </c>
      <c r="G24" s="21">
        <v>92.52</v>
      </c>
      <c r="H24" s="12">
        <v>1014518.9789214479</v>
      </c>
      <c r="I24" s="13">
        <v>2463</v>
      </c>
      <c r="J24" s="22">
        <v>115954</v>
      </c>
    </row>
    <row r="25" spans="1:10" ht="12.75">
      <c r="A25" s="7">
        <v>2006</v>
      </c>
      <c r="B25" s="18">
        <v>25.152</v>
      </c>
      <c r="C25" s="18">
        <v>8.144</v>
      </c>
      <c r="D25" s="23">
        <v>1.341</v>
      </c>
      <c r="E25" s="15">
        <v>0.209438166666667</v>
      </c>
      <c r="F25" s="24">
        <v>1093.72146477416</v>
      </c>
      <c r="G25" s="176">
        <v>75.32765128982363</v>
      </c>
      <c r="H25" s="177">
        <v>823874.6910670305</v>
      </c>
      <c r="I25" s="13">
        <v>92</v>
      </c>
      <c r="J25" s="22">
        <v>4944</v>
      </c>
    </row>
    <row r="26" spans="1:10" ht="13.5" thickBot="1">
      <c r="A26" s="25">
        <v>2007</v>
      </c>
      <c r="B26" s="26">
        <f>20542.7372454757/1000</f>
        <v>20.5427372454757</v>
      </c>
      <c r="C26" s="26">
        <f>6881/1000</f>
        <v>6.881</v>
      </c>
      <c r="D26" s="27">
        <f>3520/1000</f>
        <v>3.52</v>
      </c>
      <c r="E26" s="28">
        <v>0.19126156362842583</v>
      </c>
      <c r="F26" s="29">
        <f>1091465.06241977/1000</f>
        <v>1091.46506241977</v>
      </c>
      <c r="G26" s="157">
        <v>92.8</v>
      </c>
      <c r="H26" s="158">
        <f>F26*G26*10</f>
        <v>1012879.5779255464</v>
      </c>
      <c r="I26" s="30">
        <v>135</v>
      </c>
      <c r="J26" s="31">
        <v>4537</v>
      </c>
    </row>
    <row r="27" spans="1:10" ht="12.75" customHeight="1">
      <c r="A27" s="7" t="s">
        <v>108</v>
      </c>
      <c r="B27" s="19"/>
      <c r="C27" s="19"/>
      <c r="D27" s="19"/>
      <c r="E27" s="20"/>
      <c r="F27" s="20"/>
      <c r="G27" s="61"/>
      <c r="H27" s="13"/>
      <c r="I27" s="13"/>
      <c r="J27" s="19"/>
    </row>
    <row r="28" spans="1:10" ht="12.75">
      <c r="A28" s="32"/>
      <c r="B28" s="32"/>
      <c r="C28" s="32"/>
      <c r="D28" s="32"/>
      <c r="E28" s="32"/>
      <c r="F28" s="32"/>
      <c r="G28" s="60"/>
      <c r="H28" s="32"/>
      <c r="I28" s="32"/>
      <c r="J28" s="32"/>
    </row>
    <row r="29" spans="1:4" ht="12.75">
      <c r="A29" s="59"/>
      <c r="B29" s="59"/>
      <c r="C29" s="59"/>
      <c r="D29" s="59"/>
    </row>
    <row r="33" spans="5:8" ht="12.75">
      <c r="E33" s="152"/>
      <c r="F33" s="153"/>
      <c r="G33" s="154"/>
      <c r="H33" s="154"/>
    </row>
    <row r="34" spans="5:8" ht="12.75">
      <c r="E34" s="152"/>
      <c r="F34" s="153"/>
      <c r="G34" s="154"/>
      <c r="H34" s="154"/>
    </row>
    <row r="35" spans="5:8" ht="12.75">
      <c r="E35" s="152"/>
      <c r="F35" s="153"/>
      <c r="G35" s="154"/>
      <c r="H35" s="154"/>
    </row>
    <row r="36" spans="6:8" ht="12.75">
      <c r="F36" s="154"/>
      <c r="G36" s="154"/>
      <c r="H36" s="154"/>
    </row>
    <row r="41" ht="12.75">
      <c r="F41" s="154"/>
    </row>
    <row r="42" spans="7:8" ht="12.75">
      <c r="G42" s="33"/>
      <c r="H42" s="34"/>
    </row>
    <row r="43" spans="7:8" ht="12.75">
      <c r="G43" s="33"/>
      <c r="H43" s="34"/>
    </row>
    <row r="44" spans="7:8" ht="12.75">
      <c r="G44" s="33"/>
      <c r="H44" s="34"/>
    </row>
    <row r="45" spans="7:8" ht="12.75">
      <c r="G45" s="33"/>
      <c r="H45" s="34"/>
    </row>
  </sheetData>
  <mergeCells count="9">
    <mergeCell ref="A1:J1"/>
    <mergeCell ref="A4:J4"/>
    <mergeCell ref="A3:J3"/>
    <mergeCell ref="I7:J7"/>
    <mergeCell ref="B7:D7"/>
    <mergeCell ref="I6:J6"/>
    <mergeCell ref="F5:J5"/>
    <mergeCell ref="B6:D6"/>
    <mergeCell ref="B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I15"/>
  <sheetViews>
    <sheetView showGridLines="0" zoomScale="75" zoomScaleNormal="75" workbookViewId="0" topLeftCell="A1">
      <selection activeCell="G26" sqref="G26"/>
    </sheetView>
  </sheetViews>
  <sheetFormatPr defaultColWidth="11.421875" defaultRowHeight="12.75"/>
  <cols>
    <col min="1" max="10" width="13.28125" style="47" customWidth="1"/>
    <col min="11" max="16384" width="11.421875" style="47" customWidth="1"/>
  </cols>
  <sheetData>
    <row r="1" spans="1:9" s="46" customFormat="1" ht="18">
      <c r="A1" s="202" t="s">
        <v>0</v>
      </c>
      <c r="B1" s="202"/>
      <c r="C1" s="202"/>
      <c r="D1" s="202"/>
      <c r="E1" s="202"/>
      <c r="F1" s="202"/>
      <c r="G1" s="202"/>
      <c r="H1" s="202"/>
      <c r="I1" s="45"/>
    </row>
    <row r="2" ht="12.75">
      <c r="A2" s="236" t="s">
        <v>182</v>
      </c>
    </row>
    <row r="3" spans="1:8" ht="15">
      <c r="A3" s="200" t="s">
        <v>114</v>
      </c>
      <c r="B3" s="200"/>
      <c r="C3" s="200"/>
      <c r="D3" s="200"/>
      <c r="E3" s="200"/>
      <c r="F3" s="200"/>
      <c r="G3" s="200"/>
      <c r="H3" s="200"/>
    </row>
    <row r="4" ht="13.5" thickBot="1"/>
    <row r="5" spans="1:8" ht="24.75" customHeight="1" thickBot="1">
      <c r="A5" s="97"/>
      <c r="B5" s="98"/>
      <c r="C5" s="98"/>
      <c r="D5" s="98"/>
      <c r="E5" s="198" t="s">
        <v>36</v>
      </c>
      <c r="F5" s="199"/>
      <c r="G5" s="198" t="s">
        <v>37</v>
      </c>
      <c r="H5" s="201"/>
    </row>
    <row r="6" spans="1:8" ht="12.75">
      <c r="A6" s="48" t="s">
        <v>38</v>
      </c>
      <c r="B6" s="49"/>
      <c r="C6" s="49"/>
      <c r="D6" s="49"/>
      <c r="E6" s="127"/>
      <c r="F6" s="19">
        <v>665</v>
      </c>
      <c r="G6" s="127"/>
      <c r="H6" s="19">
        <v>13600</v>
      </c>
    </row>
    <row r="7" spans="1:8" ht="12.75">
      <c r="A7" s="48" t="s">
        <v>39</v>
      </c>
      <c r="B7" s="49"/>
      <c r="C7" s="49"/>
      <c r="D7" s="49"/>
      <c r="E7" s="128"/>
      <c r="F7" s="19">
        <v>327</v>
      </c>
      <c r="G7" s="128"/>
      <c r="H7" s="19">
        <v>6700</v>
      </c>
    </row>
    <row r="8" spans="1:8" ht="12.75">
      <c r="A8" s="48"/>
      <c r="B8" s="49"/>
      <c r="C8" s="49"/>
      <c r="D8" s="49"/>
      <c r="E8" s="128"/>
      <c r="F8" s="19"/>
      <c r="G8" s="128"/>
      <c r="H8" s="19"/>
    </row>
    <row r="9" spans="1:8" ht="13.5" thickBot="1">
      <c r="A9" s="104" t="s">
        <v>115</v>
      </c>
      <c r="B9" s="50"/>
      <c r="C9" s="50"/>
      <c r="D9" s="50"/>
      <c r="E9" s="129"/>
      <c r="F9" s="130">
        <v>992</v>
      </c>
      <c r="G9" s="129"/>
      <c r="H9" s="130">
        <v>20300</v>
      </c>
    </row>
    <row r="10" ht="12.75">
      <c r="A10" s="51" t="s">
        <v>40</v>
      </c>
    </row>
    <row r="15" ht="12.75">
      <c r="G15" s="47" t="s">
        <v>99</v>
      </c>
    </row>
  </sheetData>
  <mergeCells count="4">
    <mergeCell ref="E5:F5"/>
    <mergeCell ref="A3:H3"/>
    <mergeCell ref="G5:H5"/>
    <mergeCell ref="A1:H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K86"/>
  <sheetViews>
    <sheetView showGridLines="0" zoomScale="75" zoomScaleNormal="75" workbookViewId="0" topLeftCell="A1">
      <selection activeCell="J18" sqref="J18"/>
    </sheetView>
  </sheetViews>
  <sheetFormatPr defaultColWidth="11.421875" defaultRowHeight="12.75"/>
  <cols>
    <col min="1" max="1" width="26.421875" style="116" bestFit="1" customWidth="1"/>
    <col min="2" max="2" width="14.7109375" style="116" bestFit="1" customWidth="1"/>
    <col min="3" max="3" width="13.57421875" style="116" bestFit="1" customWidth="1"/>
    <col min="4" max="4" width="15.00390625" style="116" bestFit="1" customWidth="1"/>
    <col min="5" max="5" width="9.8515625" style="116" bestFit="1" customWidth="1"/>
    <col min="6" max="6" width="10.00390625" style="116" bestFit="1" customWidth="1"/>
    <col min="7" max="7" width="7.8515625" style="116" bestFit="1" customWidth="1"/>
    <col min="8" max="8" width="15.00390625" style="116" bestFit="1" customWidth="1"/>
    <col min="9" max="16384" width="11.421875" style="116" customWidth="1"/>
  </cols>
  <sheetData>
    <row r="1" spans="1:8" s="115" customFormat="1" ht="18">
      <c r="A1" s="203" t="s">
        <v>0</v>
      </c>
      <c r="B1" s="203"/>
      <c r="C1" s="203"/>
      <c r="D1" s="203"/>
      <c r="E1" s="203"/>
      <c r="F1" s="203"/>
      <c r="G1" s="203"/>
      <c r="H1" s="203"/>
    </row>
    <row r="2" ht="12.75">
      <c r="A2" s="237" t="s">
        <v>182</v>
      </c>
    </row>
    <row r="3" spans="1:11" ht="15">
      <c r="A3" s="204" t="s">
        <v>150</v>
      </c>
      <c r="B3" s="204"/>
      <c r="C3" s="204"/>
      <c r="D3" s="204"/>
      <c r="E3" s="204"/>
      <c r="F3" s="204"/>
      <c r="G3" s="204"/>
      <c r="H3" s="204"/>
      <c r="I3" s="53"/>
      <c r="J3" s="53"/>
      <c r="K3" s="53"/>
    </row>
    <row r="4" spans="1:11" ht="15" thickBot="1">
      <c r="A4" s="53"/>
      <c r="B4" s="53"/>
      <c r="C4" s="53"/>
      <c r="D4" s="53"/>
      <c r="E4" s="53"/>
      <c r="F4" s="53"/>
      <c r="G4" s="53"/>
      <c r="H4" s="53"/>
      <c r="I4" s="117"/>
      <c r="J4" s="53"/>
      <c r="K4" s="53"/>
    </row>
    <row r="5" spans="1:9" ht="12.75">
      <c r="A5" s="118" t="s">
        <v>41</v>
      </c>
      <c r="B5" s="205" t="s">
        <v>42</v>
      </c>
      <c r="C5" s="206"/>
      <c r="D5" s="207"/>
      <c r="E5" s="208" t="s">
        <v>19</v>
      </c>
      <c r="F5" s="208" t="s">
        <v>20</v>
      </c>
      <c r="G5" s="208" t="s">
        <v>21</v>
      </c>
      <c r="H5" s="180" t="s">
        <v>8</v>
      </c>
      <c r="I5" s="119"/>
    </row>
    <row r="6" spans="1:9" ht="12.75">
      <c r="A6" s="120" t="s">
        <v>43</v>
      </c>
      <c r="B6" s="183" t="s">
        <v>6</v>
      </c>
      <c r="C6" s="183" t="s">
        <v>5</v>
      </c>
      <c r="D6" s="183" t="s">
        <v>8</v>
      </c>
      <c r="E6" s="209"/>
      <c r="F6" s="209"/>
      <c r="G6" s="209"/>
      <c r="H6" s="181"/>
      <c r="I6" s="119"/>
    </row>
    <row r="7" spans="1:9" ht="13.5" thickBot="1">
      <c r="A7" s="121"/>
      <c r="B7" s="182"/>
      <c r="C7" s="182" t="s">
        <v>5</v>
      </c>
      <c r="D7" s="182" t="s">
        <v>8</v>
      </c>
      <c r="E7" s="210"/>
      <c r="F7" s="210"/>
      <c r="G7" s="210"/>
      <c r="H7" s="182"/>
      <c r="I7" s="119"/>
    </row>
    <row r="8" spans="1:9" ht="12.75">
      <c r="A8" s="54" t="s">
        <v>44</v>
      </c>
      <c r="B8" s="71">
        <v>256000</v>
      </c>
      <c r="C8" s="72">
        <v>390000</v>
      </c>
      <c r="D8" s="72">
        <v>646000</v>
      </c>
      <c r="E8" s="73">
        <v>360</v>
      </c>
      <c r="F8" s="73">
        <v>850</v>
      </c>
      <c r="G8" s="74">
        <v>100</v>
      </c>
      <c r="H8" s="75">
        <v>647310</v>
      </c>
      <c r="I8" s="119"/>
    </row>
    <row r="9" spans="1:9" ht="12.75">
      <c r="A9" s="55" t="s">
        <v>45</v>
      </c>
      <c r="B9" s="76">
        <v>435000</v>
      </c>
      <c r="C9" s="77">
        <v>169589</v>
      </c>
      <c r="D9" s="77">
        <v>604589</v>
      </c>
      <c r="E9" s="78" t="s">
        <v>149</v>
      </c>
      <c r="F9" s="78" t="s">
        <v>149</v>
      </c>
      <c r="G9" s="79" t="s">
        <v>149</v>
      </c>
      <c r="H9" s="80">
        <v>604589</v>
      </c>
      <c r="I9" s="119"/>
    </row>
    <row r="10" spans="1:9" ht="12.75">
      <c r="A10" s="55" t="s">
        <v>46</v>
      </c>
      <c r="B10" s="76">
        <v>902542</v>
      </c>
      <c r="C10" s="81">
        <v>92300</v>
      </c>
      <c r="D10" s="77">
        <v>994842</v>
      </c>
      <c r="E10" s="78">
        <v>512</v>
      </c>
      <c r="F10" s="78">
        <v>1118</v>
      </c>
      <c r="G10" s="79">
        <v>560</v>
      </c>
      <c r="H10" s="80">
        <v>997032</v>
      </c>
      <c r="I10" s="119"/>
    </row>
    <row r="11" spans="1:9" ht="12.75">
      <c r="A11" s="55" t="s">
        <v>47</v>
      </c>
      <c r="B11" s="76">
        <v>380000</v>
      </c>
      <c r="C11" s="77">
        <v>685000</v>
      </c>
      <c r="D11" s="77">
        <v>1065000</v>
      </c>
      <c r="E11" s="78">
        <v>2100</v>
      </c>
      <c r="F11" s="78">
        <v>1200</v>
      </c>
      <c r="G11" s="79" t="s">
        <v>149</v>
      </c>
      <c r="H11" s="80">
        <v>1068300</v>
      </c>
      <c r="I11" s="119"/>
    </row>
    <row r="12" spans="1:9" ht="12.75">
      <c r="A12" s="56" t="str">
        <f>UPPER(" Galicia")</f>
        <v> GALICIA</v>
      </c>
      <c r="B12" s="82">
        <v>1973542</v>
      </c>
      <c r="C12" s="82">
        <v>1336889</v>
      </c>
      <c r="D12" s="82">
        <v>3310431</v>
      </c>
      <c r="E12" s="83">
        <v>2972</v>
      </c>
      <c r="F12" s="83">
        <v>3168</v>
      </c>
      <c r="G12" s="84">
        <v>660</v>
      </c>
      <c r="H12" s="85">
        <v>3317231</v>
      </c>
      <c r="I12" s="119"/>
    </row>
    <row r="13" spans="1:9" ht="12.75">
      <c r="A13" s="56"/>
      <c r="B13" s="82"/>
      <c r="C13" s="83"/>
      <c r="D13" s="82"/>
      <c r="E13" s="83"/>
      <c r="F13" s="83"/>
      <c r="G13" s="84"/>
      <c r="H13" s="85"/>
      <c r="I13" s="119"/>
    </row>
    <row r="14" spans="1:9" ht="12.75">
      <c r="A14" s="56" t="str">
        <f>UPPER(" P. de Asturias")</f>
        <v> P. DE ASTURIAS</v>
      </c>
      <c r="B14" s="86">
        <v>275500</v>
      </c>
      <c r="C14" s="87">
        <v>185000</v>
      </c>
      <c r="D14" s="82">
        <v>460500</v>
      </c>
      <c r="E14" s="83" t="s">
        <v>149</v>
      </c>
      <c r="F14" s="83" t="s">
        <v>149</v>
      </c>
      <c r="G14" s="84" t="s">
        <v>149</v>
      </c>
      <c r="H14" s="85">
        <v>460500</v>
      </c>
      <c r="I14" s="119"/>
    </row>
    <row r="15" spans="1:9" ht="12.75">
      <c r="A15" s="56"/>
      <c r="B15" s="86"/>
      <c r="C15" s="87"/>
      <c r="D15" s="82"/>
      <c r="E15" s="83"/>
      <c r="F15" s="83"/>
      <c r="G15" s="84"/>
      <c r="H15" s="85"/>
      <c r="I15" s="119"/>
    </row>
    <row r="16" spans="1:9" ht="12.75">
      <c r="A16" s="56" t="str">
        <f>UPPER(" Cantabria")</f>
        <v> CANTABRIA</v>
      </c>
      <c r="B16" s="86">
        <v>185484.82</v>
      </c>
      <c r="C16" s="87">
        <v>195452.92</v>
      </c>
      <c r="D16" s="82">
        <v>380937.74</v>
      </c>
      <c r="E16" s="83" t="s">
        <v>149</v>
      </c>
      <c r="F16" s="83">
        <v>2964</v>
      </c>
      <c r="G16" s="84" t="s">
        <v>149</v>
      </c>
      <c r="H16" s="85">
        <v>383901.74</v>
      </c>
      <c r="I16" s="119"/>
    </row>
    <row r="17" spans="1:9" ht="12.75">
      <c r="A17" s="56"/>
      <c r="B17" s="86"/>
      <c r="C17" s="87"/>
      <c r="D17" s="82"/>
      <c r="E17" s="83"/>
      <c r="F17" s="83"/>
      <c r="G17" s="84"/>
      <c r="H17" s="85"/>
      <c r="I17" s="119"/>
    </row>
    <row r="18" spans="1:9" ht="12.75">
      <c r="A18" s="55" t="s">
        <v>48</v>
      </c>
      <c r="B18" s="76">
        <v>369000</v>
      </c>
      <c r="C18" s="77">
        <v>10000</v>
      </c>
      <c r="D18" s="77">
        <v>379000</v>
      </c>
      <c r="E18" s="78" t="s">
        <v>149</v>
      </c>
      <c r="F18" s="78" t="s">
        <v>149</v>
      </c>
      <c r="G18" s="79" t="s">
        <v>149</v>
      </c>
      <c r="H18" s="80">
        <v>379000</v>
      </c>
      <c r="I18" s="119"/>
    </row>
    <row r="19" spans="1:9" ht="12.75">
      <c r="A19" s="55" t="s">
        <v>49</v>
      </c>
      <c r="B19" s="76">
        <v>521540</v>
      </c>
      <c r="C19" s="81">
        <v>19525</v>
      </c>
      <c r="D19" s="77">
        <v>541065</v>
      </c>
      <c r="E19" s="78" t="s">
        <v>149</v>
      </c>
      <c r="F19" s="78" t="s">
        <v>149</v>
      </c>
      <c r="G19" s="79" t="s">
        <v>149</v>
      </c>
      <c r="H19" s="80">
        <v>541065</v>
      </c>
      <c r="I19" s="119"/>
    </row>
    <row r="20" spans="1:9" ht="12.75">
      <c r="A20" s="55" t="s">
        <v>50</v>
      </c>
      <c r="B20" s="76">
        <v>595940</v>
      </c>
      <c r="C20" s="81">
        <v>25000</v>
      </c>
      <c r="D20" s="77">
        <v>620940</v>
      </c>
      <c r="E20" s="78" t="s">
        <v>149</v>
      </c>
      <c r="F20" s="78" t="s">
        <v>149</v>
      </c>
      <c r="G20" s="79" t="s">
        <v>149</v>
      </c>
      <c r="H20" s="80">
        <v>620940</v>
      </c>
      <c r="I20" s="119"/>
    </row>
    <row r="21" spans="1:9" ht="12.75">
      <c r="A21" s="56" t="str">
        <f>UPPER(" País Vasco")</f>
        <v> PAÍS VASCO</v>
      </c>
      <c r="B21" s="86">
        <v>1486480</v>
      </c>
      <c r="C21" s="82">
        <v>54525</v>
      </c>
      <c r="D21" s="82">
        <v>1541005</v>
      </c>
      <c r="E21" s="83" t="s">
        <v>149</v>
      </c>
      <c r="F21" s="83" t="s">
        <v>149</v>
      </c>
      <c r="G21" s="84" t="s">
        <v>149</v>
      </c>
      <c r="H21" s="85">
        <v>1541005</v>
      </c>
      <c r="I21" s="119"/>
    </row>
    <row r="22" spans="1:9" ht="12.75">
      <c r="A22" s="56"/>
      <c r="B22" s="86"/>
      <c r="C22" s="82"/>
      <c r="D22" s="82"/>
      <c r="E22" s="83"/>
      <c r="F22" s="83"/>
      <c r="G22" s="84"/>
      <c r="H22" s="85"/>
      <c r="I22" s="119"/>
    </row>
    <row r="23" spans="1:9" ht="12.75">
      <c r="A23" s="56" t="str">
        <f>UPPER(" Navarra")</f>
        <v> NAVARRA</v>
      </c>
      <c r="B23" s="86">
        <v>1224650</v>
      </c>
      <c r="C23" s="82">
        <v>55109</v>
      </c>
      <c r="D23" s="82">
        <v>1279759</v>
      </c>
      <c r="E23" s="83" t="s">
        <v>149</v>
      </c>
      <c r="F23" s="83" t="s">
        <v>149</v>
      </c>
      <c r="G23" s="84" t="s">
        <v>149</v>
      </c>
      <c r="H23" s="85">
        <v>1279759</v>
      </c>
      <c r="I23" s="119"/>
    </row>
    <row r="24" spans="1:9" ht="12.75">
      <c r="A24" s="56"/>
      <c r="B24" s="86"/>
      <c r="C24" s="82"/>
      <c r="D24" s="82"/>
      <c r="E24" s="83"/>
      <c r="F24" s="83"/>
      <c r="G24" s="84"/>
      <c r="H24" s="85"/>
      <c r="I24" s="119"/>
    </row>
    <row r="25" spans="1:9" ht="12.75">
      <c r="A25" s="56" t="str">
        <f>UPPER(" La Rioja")</f>
        <v> LA RIOJA</v>
      </c>
      <c r="B25" s="82">
        <v>142485</v>
      </c>
      <c r="C25" s="82">
        <v>14100</v>
      </c>
      <c r="D25" s="82">
        <v>156585</v>
      </c>
      <c r="E25" s="83" t="s">
        <v>149</v>
      </c>
      <c r="F25" s="83" t="s">
        <v>149</v>
      </c>
      <c r="G25" s="84" t="s">
        <v>149</v>
      </c>
      <c r="H25" s="85">
        <v>156585</v>
      </c>
      <c r="I25" s="119"/>
    </row>
    <row r="26" spans="1:9" ht="12.75">
      <c r="A26" s="56"/>
      <c r="B26" s="82"/>
      <c r="C26" s="82"/>
      <c r="D26" s="83"/>
      <c r="E26" s="83"/>
      <c r="F26" s="83"/>
      <c r="G26" s="84"/>
      <c r="H26" s="85"/>
      <c r="I26" s="119"/>
    </row>
    <row r="27" spans="1:9" ht="12.75">
      <c r="A27" s="55" t="s">
        <v>51</v>
      </c>
      <c r="B27" s="86">
        <v>732466</v>
      </c>
      <c r="C27" s="77">
        <v>40000</v>
      </c>
      <c r="D27" s="81">
        <v>772466</v>
      </c>
      <c r="E27" s="78">
        <v>500</v>
      </c>
      <c r="F27" s="78">
        <v>300</v>
      </c>
      <c r="G27" s="79" t="s">
        <v>149</v>
      </c>
      <c r="H27" s="80">
        <v>773266</v>
      </c>
      <c r="I27" s="119"/>
    </row>
    <row r="28" spans="1:9" ht="12.75">
      <c r="A28" s="55" t="s">
        <v>52</v>
      </c>
      <c r="B28" s="77">
        <v>127550</v>
      </c>
      <c r="C28" s="77">
        <v>27500</v>
      </c>
      <c r="D28" s="77">
        <v>155050</v>
      </c>
      <c r="E28" s="78" t="s">
        <v>149</v>
      </c>
      <c r="F28" s="78" t="s">
        <v>149</v>
      </c>
      <c r="G28" s="79" t="s">
        <v>149</v>
      </c>
      <c r="H28" s="80">
        <v>155050</v>
      </c>
      <c r="I28" s="119"/>
    </row>
    <row r="29" spans="1:9" ht="12.75">
      <c r="A29" s="55" t="s">
        <v>53</v>
      </c>
      <c r="B29" s="76">
        <v>2050000</v>
      </c>
      <c r="C29" s="77">
        <v>50000</v>
      </c>
      <c r="D29" s="81">
        <v>2100000</v>
      </c>
      <c r="E29" s="78" t="s">
        <v>149</v>
      </c>
      <c r="F29" s="78" t="s">
        <v>149</v>
      </c>
      <c r="G29" s="79" t="s">
        <v>149</v>
      </c>
      <c r="H29" s="80">
        <v>2100000</v>
      </c>
      <c r="I29" s="119"/>
    </row>
    <row r="30" spans="1:9" ht="12.75">
      <c r="A30" s="56" t="str">
        <f>UPPER(" Aragón")</f>
        <v> ARAGÓN</v>
      </c>
      <c r="B30" s="82">
        <v>2910016</v>
      </c>
      <c r="C30" s="82">
        <v>117500</v>
      </c>
      <c r="D30" s="82">
        <v>3027516</v>
      </c>
      <c r="E30" s="83">
        <v>500</v>
      </c>
      <c r="F30" s="83">
        <v>300</v>
      </c>
      <c r="G30" s="84" t="s">
        <v>149</v>
      </c>
      <c r="H30" s="85">
        <v>3028316</v>
      </c>
      <c r="I30" s="119"/>
    </row>
    <row r="31" spans="1:9" ht="12.75">
      <c r="A31" s="56"/>
      <c r="B31" s="82"/>
      <c r="C31" s="82"/>
      <c r="D31" s="82"/>
      <c r="E31" s="83"/>
      <c r="F31" s="83"/>
      <c r="G31" s="84"/>
      <c r="H31" s="85"/>
      <c r="I31" s="119"/>
    </row>
    <row r="32" spans="1:9" ht="12.75">
      <c r="A32" s="55" t="s">
        <v>54</v>
      </c>
      <c r="B32" s="76">
        <v>1011142</v>
      </c>
      <c r="C32" s="77">
        <v>53218</v>
      </c>
      <c r="D32" s="77">
        <v>1064360</v>
      </c>
      <c r="E32" s="78" t="s">
        <v>149</v>
      </c>
      <c r="F32" s="78" t="s">
        <v>149</v>
      </c>
      <c r="G32" s="79" t="s">
        <v>149</v>
      </c>
      <c r="H32" s="80">
        <v>1064360</v>
      </c>
      <c r="I32" s="119"/>
    </row>
    <row r="33" spans="1:9" ht="12.75">
      <c r="A33" s="55" t="s">
        <v>55</v>
      </c>
      <c r="B33" s="76">
        <v>539886</v>
      </c>
      <c r="C33" s="77">
        <v>90000</v>
      </c>
      <c r="D33" s="81">
        <v>629886</v>
      </c>
      <c r="E33" s="78" t="s">
        <v>149</v>
      </c>
      <c r="F33" s="78" t="s">
        <v>149</v>
      </c>
      <c r="G33" s="79" t="s">
        <v>149</v>
      </c>
      <c r="H33" s="80">
        <v>629886</v>
      </c>
      <c r="I33" s="119"/>
    </row>
    <row r="34" spans="1:9" ht="12.75">
      <c r="A34" s="55" t="s">
        <v>56</v>
      </c>
      <c r="B34" s="76">
        <v>1677266</v>
      </c>
      <c r="C34" s="77">
        <v>21000</v>
      </c>
      <c r="D34" s="81">
        <v>1698266</v>
      </c>
      <c r="E34" s="78" t="s">
        <v>149</v>
      </c>
      <c r="F34" s="78" t="s">
        <v>149</v>
      </c>
      <c r="G34" s="79" t="s">
        <v>149</v>
      </c>
      <c r="H34" s="80">
        <v>1698266</v>
      </c>
      <c r="I34" s="119"/>
    </row>
    <row r="35" spans="1:9" ht="12.75">
      <c r="A35" s="55" t="s">
        <v>57</v>
      </c>
      <c r="B35" s="76">
        <v>2189950</v>
      </c>
      <c r="C35" s="77">
        <v>20500</v>
      </c>
      <c r="D35" s="77">
        <v>2210450</v>
      </c>
      <c r="E35" s="78" t="s">
        <v>149</v>
      </c>
      <c r="F35" s="78" t="s">
        <v>149</v>
      </c>
      <c r="G35" s="79" t="s">
        <v>149</v>
      </c>
      <c r="H35" s="80">
        <v>2210450</v>
      </c>
      <c r="I35" s="119"/>
    </row>
    <row r="36" spans="1:9" ht="12.75">
      <c r="A36" s="56" t="str">
        <f>UPPER(" Cataluña")</f>
        <v> CATALUÑA</v>
      </c>
      <c r="B36" s="86">
        <v>5418244</v>
      </c>
      <c r="C36" s="82">
        <v>184718</v>
      </c>
      <c r="D36" s="82">
        <v>5602962</v>
      </c>
      <c r="E36" s="83" t="s">
        <v>149</v>
      </c>
      <c r="F36" s="83" t="s">
        <v>149</v>
      </c>
      <c r="G36" s="84" t="s">
        <v>149</v>
      </c>
      <c r="H36" s="85">
        <v>5602962</v>
      </c>
      <c r="I36" s="119"/>
    </row>
    <row r="37" spans="1:9" ht="12.75">
      <c r="A37" s="56"/>
      <c r="B37" s="86"/>
      <c r="C37" s="82"/>
      <c r="D37" s="83"/>
      <c r="E37" s="83"/>
      <c r="F37" s="83"/>
      <c r="G37" s="84"/>
      <c r="H37" s="85"/>
      <c r="I37" s="119"/>
    </row>
    <row r="38" spans="1:9" ht="12.75">
      <c r="A38" s="56" t="str">
        <f>UPPER(" Baleares")</f>
        <v> BALEARES</v>
      </c>
      <c r="B38" s="86">
        <v>299142</v>
      </c>
      <c r="C38" s="82">
        <v>36454</v>
      </c>
      <c r="D38" s="87">
        <v>335596</v>
      </c>
      <c r="E38" s="83" t="s">
        <v>149</v>
      </c>
      <c r="F38" s="87">
        <v>47</v>
      </c>
      <c r="G38" s="88">
        <v>60</v>
      </c>
      <c r="H38" s="85">
        <v>335703</v>
      </c>
      <c r="I38" s="119"/>
    </row>
    <row r="39" spans="1:9" ht="12.75">
      <c r="A39" s="56"/>
      <c r="B39" s="86"/>
      <c r="C39" s="82"/>
      <c r="D39" s="87"/>
      <c r="E39" s="83"/>
      <c r="F39" s="87"/>
      <c r="G39" s="88"/>
      <c r="H39" s="85"/>
      <c r="I39" s="119"/>
    </row>
    <row r="40" spans="1:9" ht="12.75">
      <c r="A40" s="55" t="s">
        <v>58</v>
      </c>
      <c r="B40" s="77">
        <v>151000</v>
      </c>
      <c r="C40" s="77">
        <v>25000</v>
      </c>
      <c r="D40" s="77">
        <v>176000</v>
      </c>
      <c r="E40" s="78" t="s">
        <v>149</v>
      </c>
      <c r="F40" s="78" t="s">
        <v>149</v>
      </c>
      <c r="G40" s="79" t="s">
        <v>149</v>
      </c>
      <c r="H40" s="80">
        <v>176000</v>
      </c>
      <c r="I40" s="119"/>
    </row>
    <row r="41" spans="1:9" ht="12.75">
      <c r="A41" s="55" t="s">
        <v>59</v>
      </c>
      <c r="B41" s="76">
        <v>1407272</v>
      </c>
      <c r="C41" s="77">
        <v>10750</v>
      </c>
      <c r="D41" s="77">
        <v>1418022</v>
      </c>
      <c r="E41" s="78" t="s">
        <v>149</v>
      </c>
      <c r="F41" s="78" t="s">
        <v>149</v>
      </c>
      <c r="G41" s="79" t="s">
        <v>149</v>
      </c>
      <c r="H41" s="80">
        <v>1418022</v>
      </c>
      <c r="I41" s="119"/>
    </row>
    <row r="42" spans="1:9" ht="12.75">
      <c r="A42" s="55" t="s">
        <v>60</v>
      </c>
      <c r="B42" s="77">
        <v>113212</v>
      </c>
      <c r="C42" s="77">
        <v>115000</v>
      </c>
      <c r="D42" s="77">
        <v>228212</v>
      </c>
      <c r="E42" s="78">
        <v>10</v>
      </c>
      <c r="F42" s="78">
        <v>4</v>
      </c>
      <c r="G42" s="79">
        <v>10</v>
      </c>
      <c r="H42" s="80">
        <v>228236</v>
      </c>
      <c r="I42" s="119"/>
    </row>
    <row r="43" spans="1:9" ht="12.75">
      <c r="A43" s="55" t="s">
        <v>61</v>
      </c>
      <c r="B43" s="76">
        <v>350834</v>
      </c>
      <c r="C43" s="76">
        <v>7500</v>
      </c>
      <c r="D43" s="77">
        <v>358334</v>
      </c>
      <c r="E43" s="78" t="s">
        <v>149</v>
      </c>
      <c r="F43" s="78" t="s">
        <v>149</v>
      </c>
      <c r="G43" s="79" t="s">
        <v>149</v>
      </c>
      <c r="H43" s="80">
        <v>358334</v>
      </c>
      <c r="I43" s="119"/>
    </row>
    <row r="44" spans="1:9" ht="12.75">
      <c r="A44" s="55" t="s">
        <v>62</v>
      </c>
      <c r="B44" s="76">
        <v>32000</v>
      </c>
      <c r="C44" s="77">
        <v>6000</v>
      </c>
      <c r="D44" s="77">
        <v>38000</v>
      </c>
      <c r="E44" s="78" t="s">
        <v>149</v>
      </c>
      <c r="F44" s="78" t="s">
        <v>149</v>
      </c>
      <c r="G44" s="79" t="s">
        <v>149</v>
      </c>
      <c r="H44" s="80">
        <v>38000</v>
      </c>
      <c r="I44" s="119"/>
    </row>
    <row r="45" spans="1:9" ht="12.75">
      <c r="A45" s="55" t="s">
        <v>63</v>
      </c>
      <c r="B45" s="77">
        <v>1281448</v>
      </c>
      <c r="C45" s="77">
        <v>30000</v>
      </c>
      <c r="D45" s="77">
        <v>1311448</v>
      </c>
      <c r="E45" s="78" t="s">
        <v>149</v>
      </c>
      <c r="F45" s="78" t="s">
        <v>149</v>
      </c>
      <c r="G45" s="79" t="s">
        <v>149</v>
      </c>
      <c r="H45" s="80">
        <v>1311448</v>
      </c>
      <c r="I45" s="119"/>
    </row>
    <row r="46" spans="1:9" ht="12.75">
      <c r="A46" s="55" t="s">
        <v>64</v>
      </c>
      <c r="B46" s="77">
        <v>134800</v>
      </c>
      <c r="C46" s="77">
        <v>400</v>
      </c>
      <c r="D46" s="77">
        <v>135200</v>
      </c>
      <c r="E46" s="78" t="s">
        <v>149</v>
      </c>
      <c r="F46" s="78" t="s">
        <v>149</v>
      </c>
      <c r="G46" s="79" t="s">
        <v>149</v>
      </c>
      <c r="H46" s="80">
        <v>135200</v>
      </c>
      <c r="I46" s="119"/>
    </row>
    <row r="47" spans="1:9" ht="12.75">
      <c r="A47" s="55" t="s">
        <v>65</v>
      </c>
      <c r="B47" s="76">
        <v>5946633</v>
      </c>
      <c r="C47" s="77">
        <v>6426</v>
      </c>
      <c r="D47" s="77">
        <v>5953059</v>
      </c>
      <c r="E47" s="78">
        <v>80</v>
      </c>
      <c r="F47" s="78" t="s">
        <v>149</v>
      </c>
      <c r="G47" s="79" t="s">
        <v>149</v>
      </c>
      <c r="H47" s="80">
        <v>5953139</v>
      </c>
      <c r="I47" s="119"/>
    </row>
    <row r="48" spans="1:9" ht="12.75">
      <c r="A48" s="55" t="s">
        <v>66</v>
      </c>
      <c r="B48" s="77" t="s">
        <v>149</v>
      </c>
      <c r="C48" s="77">
        <v>25000</v>
      </c>
      <c r="D48" s="77">
        <v>25000</v>
      </c>
      <c r="E48" s="78" t="s">
        <v>149</v>
      </c>
      <c r="F48" s="78" t="s">
        <v>149</v>
      </c>
      <c r="G48" s="79" t="s">
        <v>149</v>
      </c>
      <c r="H48" s="80">
        <v>25000</v>
      </c>
      <c r="I48" s="119"/>
    </row>
    <row r="49" spans="1:9" ht="12.75">
      <c r="A49" s="56" t="str">
        <f>UPPER(" Castilla y León")</f>
        <v> CASTILLA Y LEÓN</v>
      </c>
      <c r="B49" s="82">
        <v>9417199</v>
      </c>
      <c r="C49" s="82">
        <v>226076</v>
      </c>
      <c r="D49" s="82">
        <v>9643275</v>
      </c>
      <c r="E49" s="83">
        <v>90</v>
      </c>
      <c r="F49" s="83">
        <v>4</v>
      </c>
      <c r="G49" s="84">
        <v>10</v>
      </c>
      <c r="H49" s="85">
        <v>9643379</v>
      </c>
      <c r="I49" s="119"/>
    </row>
    <row r="50" spans="1:9" ht="12.75">
      <c r="A50" s="56"/>
      <c r="B50" s="82"/>
      <c r="C50" s="82"/>
      <c r="D50" s="82"/>
      <c r="E50" s="83"/>
      <c r="F50" s="83"/>
      <c r="G50" s="84"/>
      <c r="H50" s="85"/>
      <c r="I50" s="119"/>
    </row>
    <row r="51" spans="1:9" ht="12.75">
      <c r="A51" s="56" t="str">
        <f>UPPER(" Madrid")</f>
        <v> MADRID</v>
      </c>
      <c r="B51" s="82">
        <v>1856490</v>
      </c>
      <c r="C51" s="82" t="s">
        <v>149</v>
      </c>
      <c r="D51" s="82">
        <v>1856490</v>
      </c>
      <c r="E51" s="83" t="s">
        <v>149</v>
      </c>
      <c r="F51" s="83" t="s">
        <v>149</v>
      </c>
      <c r="G51" s="84" t="s">
        <v>149</v>
      </c>
      <c r="H51" s="85">
        <v>1856490</v>
      </c>
      <c r="I51" s="119"/>
    </row>
    <row r="52" spans="1:9" ht="12.75">
      <c r="A52" s="56"/>
      <c r="B52" s="82"/>
      <c r="C52" s="82"/>
      <c r="D52" s="82"/>
      <c r="E52" s="83"/>
      <c r="F52" s="83"/>
      <c r="G52" s="84"/>
      <c r="H52" s="85"/>
      <c r="I52" s="119"/>
    </row>
    <row r="53" spans="1:9" ht="12.75">
      <c r="A53" s="55" t="s">
        <v>67</v>
      </c>
      <c r="B53" s="76">
        <v>41286</v>
      </c>
      <c r="C53" s="77">
        <v>15000</v>
      </c>
      <c r="D53" s="76">
        <v>56286</v>
      </c>
      <c r="E53" s="81">
        <v>80</v>
      </c>
      <c r="F53" s="78" t="s">
        <v>149</v>
      </c>
      <c r="G53" s="79" t="s">
        <v>149</v>
      </c>
      <c r="H53" s="80">
        <v>56366</v>
      </c>
      <c r="I53" s="119"/>
    </row>
    <row r="54" spans="1:9" ht="12.75">
      <c r="A54" s="55" t="s">
        <v>68</v>
      </c>
      <c r="B54" s="77">
        <v>163000</v>
      </c>
      <c r="C54" s="77">
        <v>42800</v>
      </c>
      <c r="D54" s="76">
        <v>205800</v>
      </c>
      <c r="E54" s="81">
        <v>100</v>
      </c>
      <c r="F54" s="78" t="s">
        <v>149</v>
      </c>
      <c r="G54" s="79" t="s">
        <v>149</v>
      </c>
      <c r="H54" s="80">
        <v>205900</v>
      </c>
      <c r="I54" s="119"/>
    </row>
    <row r="55" spans="1:9" ht="12.75">
      <c r="A55" s="55" t="s">
        <v>69</v>
      </c>
      <c r="B55" s="77">
        <v>1183678</v>
      </c>
      <c r="C55" s="77">
        <v>25260</v>
      </c>
      <c r="D55" s="81">
        <v>1208938</v>
      </c>
      <c r="E55" s="78" t="s">
        <v>149</v>
      </c>
      <c r="F55" s="78" t="s">
        <v>149</v>
      </c>
      <c r="G55" s="79" t="s">
        <v>149</v>
      </c>
      <c r="H55" s="80">
        <v>1208938</v>
      </c>
      <c r="I55" s="119"/>
    </row>
    <row r="56" spans="1:9" ht="12.75">
      <c r="A56" s="55" t="s">
        <v>70</v>
      </c>
      <c r="B56" s="76">
        <v>6132493</v>
      </c>
      <c r="C56" s="77">
        <v>3260</v>
      </c>
      <c r="D56" s="76">
        <v>6135753</v>
      </c>
      <c r="E56" s="78" t="s">
        <v>149</v>
      </c>
      <c r="F56" s="78" t="s">
        <v>149</v>
      </c>
      <c r="G56" s="79" t="s">
        <v>149</v>
      </c>
      <c r="H56" s="80">
        <v>6135753</v>
      </c>
      <c r="I56" s="119"/>
    </row>
    <row r="57" spans="1:9" ht="12.75">
      <c r="A57" s="55" t="s">
        <v>71</v>
      </c>
      <c r="B57" s="77">
        <v>4192985</v>
      </c>
      <c r="C57" s="77">
        <v>18150</v>
      </c>
      <c r="D57" s="77">
        <v>4211135</v>
      </c>
      <c r="E57" s="78">
        <v>225</v>
      </c>
      <c r="F57" s="78">
        <v>525</v>
      </c>
      <c r="G57" s="79">
        <v>125</v>
      </c>
      <c r="H57" s="80">
        <v>4212010</v>
      </c>
      <c r="I57" s="119"/>
    </row>
    <row r="58" spans="1:9" ht="12.75">
      <c r="A58" s="56" t="str">
        <f>UPPER(" Castilla-La Mancha")</f>
        <v> CASTILLA-LA MANCHA</v>
      </c>
      <c r="B58" s="82">
        <v>11713442</v>
      </c>
      <c r="C58" s="82">
        <v>104470</v>
      </c>
      <c r="D58" s="82">
        <v>11817912</v>
      </c>
      <c r="E58" s="83">
        <v>405</v>
      </c>
      <c r="F58" s="83">
        <v>525</v>
      </c>
      <c r="G58" s="84">
        <v>125</v>
      </c>
      <c r="H58" s="85">
        <v>11818967</v>
      </c>
      <c r="I58" s="119"/>
    </row>
    <row r="59" spans="1:9" ht="12.75">
      <c r="A59" s="56"/>
      <c r="B59" s="82"/>
      <c r="C59" s="82"/>
      <c r="D59" s="83"/>
      <c r="E59" s="83"/>
      <c r="F59" s="83"/>
      <c r="G59" s="84"/>
      <c r="H59" s="85"/>
      <c r="I59" s="119"/>
    </row>
    <row r="60" spans="1:9" ht="12.75">
      <c r="A60" s="55" t="s">
        <v>72</v>
      </c>
      <c r="B60" s="76">
        <v>305138</v>
      </c>
      <c r="C60" s="77">
        <v>5705</v>
      </c>
      <c r="D60" s="81">
        <v>310843</v>
      </c>
      <c r="E60" s="78" t="s">
        <v>149</v>
      </c>
      <c r="F60" s="78" t="s">
        <v>149</v>
      </c>
      <c r="G60" s="79" t="s">
        <v>149</v>
      </c>
      <c r="H60" s="80">
        <v>310843</v>
      </c>
      <c r="I60" s="119"/>
    </row>
    <row r="61" spans="1:9" ht="12.75">
      <c r="A61" s="55" t="s">
        <v>73</v>
      </c>
      <c r="B61" s="76">
        <v>633394</v>
      </c>
      <c r="C61" s="77">
        <v>3250</v>
      </c>
      <c r="D61" s="81">
        <v>636644</v>
      </c>
      <c r="E61" s="78" t="s">
        <v>149</v>
      </c>
      <c r="F61" s="78" t="s">
        <v>149</v>
      </c>
      <c r="G61" s="79" t="s">
        <v>149</v>
      </c>
      <c r="H61" s="80">
        <v>636644</v>
      </c>
      <c r="I61" s="119"/>
    </row>
    <row r="62" spans="1:9" ht="12.75">
      <c r="A62" s="55" t="s">
        <v>74</v>
      </c>
      <c r="B62" s="77">
        <v>2770850</v>
      </c>
      <c r="C62" s="77">
        <v>31580</v>
      </c>
      <c r="D62" s="77">
        <v>2802430</v>
      </c>
      <c r="E62" s="78" t="s">
        <v>149</v>
      </c>
      <c r="F62" s="78" t="s">
        <v>149</v>
      </c>
      <c r="G62" s="79" t="s">
        <v>149</v>
      </c>
      <c r="H62" s="80">
        <v>2802430</v>
      </c>
      <c r="I62" s="119"/>
    </row>
    <row r="63" spans="1:9" ht="12.75">
      <c r="A63" s="56" t="str">
        <f>UPPER(" C. Valenciana")</f>
        <v> C. VALENCIANA</v>
      </c>
      <c r="B63" s="82">
        <v>3709382</v>
      </c>
      <c r="C63" s="82">
        <v>40535</v>
      </c>
      <c r="D63" s="82">
        <v>3749917</v>
      </c>
      <c r="E63" s="83" t="s">
        <v>149</v>
      </c>
      <c r="F63" s="83" t="s">
        <v>149</v>
      </c>
      <c r="G63" s="84" t="s">
        <v>149</v>
      </c>
      <c r="H63" s="85">
        <v>3749917</v>
      </c>
      <c r="I63" s="119"/>
    </row>
    <row r="64" spans="1:9" ht="12.75">
      <c r="A64" s="56"/>
      <c r="B64" s="82"/>
      <c r="C64" s="82"/>
      <c r="D64" s="82"/>
      <c r="E64" s="83"/>
      <c r="F64" s="83"/>
      <c r="G64" s="84"/>
      <c r="H64" s="85"/>
      <c r="I64" s="119"/>
    </row>
    <row r="65" spans="1:9" ht="12.75">
      <c r="A65" s="56" t="str">
        <f>UPPER(" R. de Murcia")</f>
        <v> R. DE MURCIA</v>
      </c>
      <c r="B65" s="86">
        <v>389577.11310867575</v>
      </c>
      <c r="C65" s="82">
        <v>21041.82815640252</v>
      </c>
      <c r="D65" s="82">
        <v>410618.94126507826</v>
      </c>
      <c r="E65" s="83">
        <v>3875</v>
      </c>
      <c r="F65" s="83">
        <v>165</v>
      </c>
      <c r="G65" s="84">
        <v>119</v>
      </c>
      <c r="H65" s="85">
        <v>414777.94126507826</v>
      </c>
      <c r="I65" s="119"/>
    </row>
    <row r="66" spans="1:9" ht="12.75">
      <c r="A66" s="56"/>
      <c r="B66" s="86"/>
      <c r="C66" s="82"/>
      <c r="D66" s="82"/>
      <c r="E66" s="83"/>
      <c r="F66" s="83"/>
      <c r="G66" s="84"/>
      <c r="H66" s="85"/>
      <c r="I66" s="119"/>
    </row>
    <row r="67" spans="1:9" ht="12.75">
      <c r="A67" s="55" t="s">
        <v>75</v>
      </c>
      <c r="B67" s="77">
        <v>1383000</v>
      </c>
      <c r="C67" s="77">
        <v>60000</v>
      </c>
      <c r="D67" s="77">
        <v>1443000</v>
      </c>
      <c r="E67" s="78">
        <v>400</v>
      </c>
      <c r="F67" s="78">
        <v>180</v>
      </c>
      <c r="G67" s="79">
        <v>100</v>
      </c>
      <c r="H67" s="80">
        <v>1443680</v>
      </c>
      <c r="I67" s="119"/>
    </row>
    <row r="68" spans="1:9" ht="12.75">
      <c r="A68" s="55" t="s">
        <v>76</v>
      </c>
      <c r="B68" s="77">
        <v>66500</v>
      </c>
      <c r="C68" s="77">
        <v>90000</v>
      </c>
      <c r="D68" s="77">
        <v>156500</v>
      </c>
      <c r="E68" s="78">
        <v>500</v>
      </c>
      <c r="F68" s="78">
        <v>300</v>
      </c>
      <c r="G68" s="79">
        <v>150</v>
      </c>
      <c r="H68" s="80">
        <v>157450</v>
      </c>
      <c r="I68" s="119"/>
    </row>
    <row r="69" spans="1:9" ht="12.75">
      <c r="A69" s="56" t="str">
        <f>UPPER(" Extremadura")</f>
        <v> EXTREMADURA</v>
      </c>
      <c r="B69" s="82">
        <v>1449500</v>
      </c>
      <c r="C69" s="82">
        <v>150000</v>
      </c>
      <c r="D69" s="82">
        <v>1599500</v>
      </c>
      <c r="E69" s="83">
        <v>900</v>
      </c>
      <c r="F69" s="83">
        <v>480</v>
      </c>
      <c r="G69" s="84">
        <v>250</v>
      </c>
      <c r="H69" s="89">
        <v>1601130</v>
      </c>
      <c r="I69" s="119"/>
    </row>
    <row r="70" spans="1:9" ht="12.75">
      <c r="A70" s="56"/>
      <c r="B70" s="82"/>
      <c r="C70" s="82"/>
      <c r="D70" s="82"/>
      <c r="E70" s="83"/>
      <c r="F70" s="83"/>
      <c r="G70" s="84"/>
      <c r="H70" s="89"/>
      <c r="I70" s="119"/>
    </row>
    <row r="71" spans="1:9" ht="12.75">
      <c r="A71" s="55" t="s">
        <v>77</v>
      </c>
      <c r="B71" s="77">
        <v>87257</v>
      </c>
      <c r="C71" s="77">
        <v>5000</v>
      </c>
      <c r="D71" s="77">
        <v>92257</v>
      </c>
      <c r="E71" s="78" t="s">
        <v>149</v>
      </c>
      <c r="F71" s="78" t="s">
        <v>149</v>
      </c>
      <c r="G71" s="79" t="s">
        <v>149</v>
      </c>
      <c r="H71" s="80">
        <v>92257</v>
      </c>
      <c r="I71" s="119"/>
    </row>
    <row r="72" spans="1:9" ht="12.75">
      <c r="A72" s="55" t="s">
        <v>78</v>
      </c>
      <c r="B72" s="77">
        <v>458368</v>
      </c>
      <c r="C72" s="77">
        <v>57635</v>
      </c>
      <c r="D72" s="77">
        <v>516003</v>
      </c>
      <c r="E72" s="78">
        <v>14500</v>
      </c>
      <c r="F72" s="78">
        <v>480</v>
      </c>
      <c r="G72" s="90">
        <v>115</v>
      </c>
      <c r="H72" s="80">
        <v>531098</v>
      </c>
      <c r="I72" s="119"/>
    </row>
    <row r="73" spans="1:9" ht="12.75">
      <c r="A73" s="55" t="s">
        <v>79</v>
      </c>
      <c r="B73" s="77">
        <v>593013</v>
      </c>
      <c r="C73" s="77">
        <v>9656</v>
      </c>
      <c r="D73" s="77">
        <v>602669</v>
      </c>
      <c r="E73" s="78" t="s">
        <v>149</v>
      </c>
      <c r="F73" s="78" t="s">
        <v>149</v>
      </c>
      <c r="G73" s="79" t="s">
        <v>149</v>
      </c>
      <c r="H73" s="80">
        <v>602669</v>
      </c>
      <c r="I73" s="119"/>
    </row>
    <row r="74" spans="1:9" ht="12.75">
      <c r="A74" s="55" t="s">
        <v>80</v>
      </c>
      <c r="B74" s="76">
        <v>108749</v>
      </c>
      <c r="C74" s="77">
        <v>3800</v>
      </c>
      <c r="D74" s="77">
        <v>112549</v>
      </c>
      <c r="E74" s="78" t="s">
        <v>149</v>
      </c>
      <c r="F74" s="78" t="s">
        <v>149</v>
      </c>
      <c r="G74" s="79" t="s">
        <v>149</v>
      </c>
      <c r="H74" s="80">
        <v>112549</v>
      </c>
      <c r="I74" s="119"/>
    </row>
    <row r="75" spans="1:9" ht="12.75">
      <c r="A75" s="55" t="s">
        <v>81</v>
      </c>
      <c r="B75" s="77">
        <v>126330</v>
      </c>
      <c r="C75" s="77" t="s">
        <v>149</v>
      </c>
      <c r="D75" s="77">
        <v>126330</v>
      </c>
      <c r="E75" s="78" t="s">
        <v>149</v>
      </c>
      <c r="F75" s="78" t="s">
        <v>149</v>
      </c>
      <c r="G75" s="79" t="s">
        <v>149</v>
      </c>
      <c r="H75" s="80">
        <v>126330</v>
      </c>
      <c r="I75" s="119"/>
    </row>
    <row r="76" spans="1:9" ht="12.75">
      <c r="A76" s="55" t="s">
        <v>82</v>
      </c>
      <c r="B76" s="77">
        <v>122582</v>
      </c>
      <c r="C76" s="77">
        <v>6452</v>
      </c>
      <c r="D76" s="77">
        <v>129034</v>
      </c>
      <c r="E76" s="78">
        <v>1910</v>
      </c>
      <c r="F76" s="78">
        <v>11</v>
      </c>
      <c r="G76" s="90">
        <v>2</v>
      </c>
      <c r="H76" s="80">
        <v>130957</v>
      </c>
      <c r="I76" s="119"/>
    </row>
    <row r="77" spans="1:9" ht="12.75">
      <c r="A77" s="55" t="s">
        <v>83</v>
      </c>
      <c r="B77" s="77">
        <v>479240</v>
      </c>
      <c r="C77" s="77" t="s">
        <v>149</v>
      </c>
      <c r="D77" s="77">
        <v>479240</v>
      </c>
      <c r="E77" s="78" t="s">
        <v>149</v>
      </c>
      <c r="F77" s="78" t="s">
        <v>149</v>
      </c>
      <c r="G77" s="79" t="s">
        <v>149</v>
      </c>
      <c r="H77" s="80">
        <v>479240</v>
      </c>
      <c r="I77" s="119"/>
    </row>
    <row r="78" spans="1:9" ht="12.75">
      <c r="A78" s="55" t="s">
        <v>84</v>
      </c>
      <c r="B78" s="77">
        <v>2054794</v>
      </c>
      <c r="C78" s="77">
        <v>70000</v>
      </c>
      <c r="D78" s="77">
        <v>2124794</v>
      </c>
      <c r="E78" s="78" t="s">
        <v>149</v>
      </c>
      <c r="F78" s="78" t="s">
        <v>149</v>
      </c>
      <c r="G78" s="79" t="s">
        <v>149</v>
      </c>
      <c r="H78" s="80">
        <v>2124794</v>
      </c>
      <c r="I78" s="119"/>
    </row>
    <row r="79" spans="1:9" ht="12.75">
      <c r="A79" s="56" t="str">
        <f>UPPER(" Andalucía")</f>
        <v> ANDALUCÍA</v>
      </c>
      <c r="B79" s="82">
        <v>4030333</v>
      </c>
      <c r="C79" s="82">
        <v>152543</v>
      </c>
      <c r="D79" s="82">
        <v>4182876</v>
      </c>
      <c r="E79" s="83">
        <v>16410</v>
      </c>
      <c r="F79" s="83">
        <v>491</v>
      </c>
      <c r="G79" s="84">
        <v>117</v>
      </c>
      <c r="H79" s="85">
        <v>4199894</v>
      </c>
      <c r="I79" s="119"/>
    </row>
    <row r="80" spans="1:9" ht="12.75">
      <c r="A80" s="56"/>
      <c r="B80" s="82"/>
      <c r="C80" s="83"/>
      <c r="D80" s="82"/>
      <c r="E80" s="83"/>
      <c r="F80" s="83"/>
      <c r="G80" s="84"/>
      <c r="H80" s="85"/>
      <c r="I80" s="119"/>
    </row>
    <row r="81" spans="1:9" ht="12.75">
      <c r="A81" s="55" t="s">
        <v>85</v>
      </c>
      <c r="B81" s="76">
        <v>798765</v>
      </c>
      <c r="C81" s="81">
        <v>228</v>
      </c>
      <c r="D81" s="77">
        <v>798993</v>
      </c>
      <c r="E81" s="78" t="s">
        <v>149</v>
      </c>
      <c r="F81" s="78" t="s">
        <v>149</v>
      </c>
      <c r="G81" s="79" t="s">
        <v>149</v>
      </c>
      <c r="H81" s="80">
        <v>798993</v>
      </c>
      <c r="I81" s="119"/>
    </row>
    <row r="82" spans="1:9" ht="12.75">
      <c r="A82" s="55" t="s">
        <v>86</v>
      </c>
      <c r="B82" s="76">
        <v>900000</v>
      </c>
      <c r="C82" s="81">
        <v>35000</v>
      </c>
      <c r="D82" s="77">
        <v>935000</v>
      </c>
      <c r="E82" s="78" t="s">
        <v>149</v>
      </c>
      <c r="F82" s="78" t="s">
        <v>149</v>
      </c>
      <c r="G82" s="79" t="s">
        <v>149</v>
      </c>
      <c r="H82" s="80">
        <v>935000</v>
      </c>
      <c r="I82" s="119"/>
    </row>
    <row r="83" spans="1:9" ht="12.75">
      <c r="A83" s="56" t="str">
        <f>UPPER(" Canarias")</f>
        <v> CANARIAS</v>
      </c>
      <c r="B83" s="86">
        <v>1698765</v>
      </c>
      <c r="C83" s="87">
        <v>35228</v>
      </c>
      <c r="D83" s="82">
        <v>1733993</v>
      </c>
      <c r="E83" s="83" t="s">
        <v>149</v>
      </c>
      <c r="F83" s="83" t="s">
        <v>149</v>
      </c>
      <c r="G83" s="84" t="s">
        <v>149</v>
      </c>
      <c r="H83" s="85">
        <v>1733993</v>
      </c>
      <c r="I83" s="119"/>
    </row>
    <row r="84" spans="1:9" ht="12.75">
      <c r="A84" s="56"/>
      <c r="B84" s="86"/>
      <c r="C84" s="87"/>
      <c r="D84" s="82"/>
      <c r="E84" s="83"/>
      <c r="F84" s="83"/>
      <c r="G84" s="84"/>
      <c r="H84" s="91"/>
      <c r="I84" s="119"/>
    </row>
    <row r="85" spans="1:9" ht="13.5" thickBot="1">
      <c r="A85" s="57" t="s">
        <v>87</v>
      </c>
      <c r="B85" s="92">
        <v>48180231.93310868</v>
      </c>
      <c r="C85" s="92">
        <v>2909641.7481564023</v>
      </c>
      <c r="D85" s="92">
        <v>51089873.68126508</v>
      </c>
      <c r="E85" s="93">
        <v>25152</v>
      </c>
      <c r="F85" s="93">
        <v>8144</v>
      </c>
      <c r="G85" s="94">
        <v>1341</v>
      </c>
      <c r="H85" s="95">
        <v>51124510.68126508</v>
      </c>
      <c r="I85" s="119"/>
    </row>
    <row r="86" spans="8:9" ht="12.75">
      <c r="H86" s="122"/>
      <c r="I86" s="119"/>
    </row>
  </sheetData>
  <mergeCells count="10">
    <mergeCell ref="A1:H1"/>
    <mergeCell ref="A3:H3"/>
    <mergeCell ref="B5:D5"/>
    <mergeCell ref="E5:E7"/>
    <mergeCell ref="F5:F7"/>
    <mergeCell ref="G5:G7"/>
    <mergeCell ref="H5:H7"/>
    <mergeCell ref="B6:B7"/>
    <mergeCell ref="C6:C7"/>
    <mergeCell ref="D6:D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6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K86"/>
  <sheetViews>
    <sheetView showGridLines="0" zoomScale="75" zoomScaleNormal="75" workbookViewId="0" topLeftCell="A1">
      <selection activeCell="I10" sqref="I10"/>
    </sheetView>
  </sheetViews>
  <sheetFormatPr defaultColWidth="11.421875" defaultRowHeight="12.75"/>
  <cols>
    <col min="1" max="1" width="26.421875" style="116" bestFit="1" customWidth="1"/>
    <col min="2" max="2" width="14.7109375" style="116" bestFit="1" customWidth="1"/>
    <col min="3" max="3" width="13.57421875" style="116" bestFit="1" customWidth="1"/>
    <col min="4" max="4" width="15.00390625" style="116" bestFit="1" customWidth="1"/>
    <col min="5" max="5" width="9.8515625" style="116" bestFit="1" customWidth="1"/>
    <col min="6" max="6" width="10.00390625" style="116" bestFit="1" customWidth="1"/>
    <col min="7" max="7" width="7.8515625" style="116" bestFit="1" customWidth="1"/>
    <col min="8" max="8" width="15.00390625" style="116" bestFit="1" customWidth="1"/>
    <col min="9" max="16384" width="11.421875" style="116" customWidth="1"/>
  </cols>
  <sheetData>
    <row r="1" spans="1:8" s="115" customFormat="1" ht="18">
      <c r="A1" s="203" t="s">
        <v>0</v>
      </c>
      <c r="B1" s="203"/>
      <c r="C1" s="203"/>
      <c r="D1" s="203"/>
      <c r="E1" s="203"/>
      <c r="F1" s="203"/>
      <c r="G1" s="203"/>
      <c r="H1" s="203"/>
    </row>
    <row r="2" ht="12.75">
      <c r="A2" s="237" t="s">
        <v>182</v>
      </c>
    </row>
    <row r="3" spans="1:11" ht="15">
      <c r="A3" s="204" t="s">
        <v>178</v>
      </c>
      <c r="B3" s="204"/>
      <c r="C3" s="204"/>
      <c r="D3" s="204"/>
      <c r="E3" s="204"/>
      <c r="F3" s="204"/>
      <c r="G3" s="204"/>
      <c r="H3" s="204"/>
      <c r="I3" s="53"/>
      <c r="J3" s="53"/>
      <c r="K3" s="53"/>
    </row>
    <row r="4" spans="1:11" ht="15" thickBot="1">
      <c r="A4" s="53"/>
      <c r="B4" s="53"/>
      <c r="C4" s="53"/>
      <c r="D4" s="53"/>
      <c r="E4" s="53"/>
      <c r="F4" s="53"/>
      <c r="G4" s="53"/>
      <c r="H4" s="53"/>
      <c r="I4" s="117"/>
      <c r="J4" s="53"/>
      <c r="K4" s="53"/>
    </row>
    <row r="5" spans="1:9" ht="12.75">
      <c r="A5" s="118" t="s">
        <v>41</v>
      </c>
      <c r="B5" s="205" t="s">
        <v>42</v>
      </c>
      <c r="C5" s="206"/>
      <c r="D5" s="207"/>
      <c r="E5" s="208" t="s">
        <v>19</v>
      </c>
      <c r="F5" s="208" t="s">
        <v>20</v>
      </c>
      <c r="G5" s="208" t="s">
        <v>21</v>
      </c>
      <c r="H5" s="180" t="s">
        <v>8</v>
      </c>
      <c r="I5" s="119"/>
    </row>
    <row r="6" spans="1:9" ht="12.75">
      <c r="A6" s="120" t="s">
        <v>43</v>
      </c>
      <c r="B6" s="183" t="s">
        <v>6</v>
      </c>
      <c r="C6" s="183" t="s">
        <v>5</v>
      </c>
      <c r="D6" s="183" t="s">
        <v>8</v>
      </c>
      <c r="E6" s="209"/>
      <c r="F6" s="209"/>
      <c r="G6" s="209"/>
      <c r="H6" s="181"/>
      <c r="I6" s="119"/>
    </row>
    <row r="7" spans="1:9" ht="13.5" thickBot="1">
      <c r="A7" s="121"/>
      <c r="B7" s="182"/>
      <c r="C7" s="182" t="s">
        <v>5</v>
      </c>
      <c r="D7" s="182" t="s">
        <v>8</v>
      </c>
      <c r="E7" s="210"/>
      <c r="F7" s="210"/>
      <c r="G7" s="210"/>
      <c r="H7" s="182"/>
      <c r="I7" s="119"/>
    </row>
    <row r="8" spans="1:9" ht="12.75">
      <c r="A8" s="159" t="s">
        <v>44</v>
      </c>
      <c r="B8" s="160">
        <v>239369</v>
      </c>
      <c r="C8" s="161">
        <v>364664</v>
      </c>
      <c r="D8" s="161">
        <v>604033</v>
      </c>
      <c r="E8" s="162">
        <v>312</v>
      </c>
      <c r="F8" s="162">
        <v>760</v>
      </c>
      <c r="G8" s="162">
        <v>40</v>
      </c>
      <c r="H8" s="160">
        <v>605145</v>
      </c>
      <c r="I8" s="119"/>
    </row>
    <row r="9" spans="1:9" ht="12.75">
      <c r="A9" s="119" t="s">
        <v>45</v>
      </c>
      <c r="B9" s="163">
        <v>370011</v>
      </c>
      <c r="C9" s="164">
        <v>157600</v>
      </c>
      <c r="D9" s="164">
        <v>527611</v>
      </c>
      <c r="E9" s="164" t="s">
        <v>169</v>
      </c>
      <c r="F9" s="164" t="s">
        <v>169</v>
      </c>
      <c r="G9" s="164" t="s">
        <v>169</v>
      </c>
      <c r="H9" s="163">
        <v>527611</v>
      </c>
      <c r="I9" s="119"/>
    </row>
    <row r="10" spans="1:9" ht="12.75">
      <c r="A10" s="55" t="s">
        <v>46</v>
      </c>
      <c r="B10" s="163">
        <v>902542</v>
      </c>
      <c r="C10" s="164">
        <v>92300</v>
      </c>
      <c r="D10" s="164">
        <v>994842</v>
      </c>
      <c r="E10" s="164">
        <v>512</v>
      </c>
      <c r="F10" s="164">
        <v>1118</v>
      </c>
      <c r="G10" s="164">
        <v>560</v>
      </c>
      <c r="H10" s="163">
        <v>997032</v>
      </c>
      <c r="I10" s="119"/>
    </row>
    <row r="11" spans="1:9" ht="12.75">
      <c r="A11" s="55" t="s">
        <v>47</v>
      </c>
      <c r="B11" s="163">
        <v>213500</v>
      </c>
      <c r="C11" s="164">
        <v>685000</v>
      </c>
      <c r="D11" s="164">
        <v>898500</v>
      </c>
      <c r="E11" s="164">
        <v>1800</v>
      </c>
      <c r="F11" s="164">
        <v>1000</v>
      </c>
      <c r="G11" s="164" t="s">
        <v>169</v>
      </c>
      <c r="H11" s="163">
        <v>901300</v>
      </c>
      <c r="I11" s="119"/>
    </row>
    <row r="12" spans="1:9" ht="12.75">
      <c r="A12" s="56" t="s">
        <v>152</v>
      </c>
      <c r="B12" s="165">
        <v>1725422</v>
      </c>
      <c r="C12" s="165">
        <v>1299564</v>
      </c>
      <c r="D12" s="165">
        <v>3024986</v>
      </c>
      <c r="E12" s="165">
        <v>2624</v>
      </c>
      <c r="F12" s="165">
        <v>2878</v>
      </c>
      <c r="G12" s="165">
        <v>600</v>
      </c>
      <c r="H12" s="166">
        <v>3031088</v>
      </c>
      <c r="I12" s="119"/>
    </row>
    <row r="13" spans="1:9" ht="12.75">
      <c r="A13" s="56"/>
      <c r="B13" s="82"/>
      <c r="C13" s="83"/>
      <c r="D13" s="82"/>
      <c r="E13" s="83"/>
      <c r="F13" s="83"/>
      <c r="G13" s="84"/>
      <c r="H13" s="85"/>
      <c r="I13" s="119"/>
    </row>
    <row r="14" spans="1:9" ht="12.75">
      <c r="A14" s="56" t="s">
        <v>153</v>
      </c>
      <c r="B14" s="167">
        <v>275500</v>
      </c>
      <c r="C14" s="166">
        <v>175000</v>
      </c>
      <c r="D14" s="166">
        <v>450500</v>
      </c>
      <c r="E14" s="166" t="s">
        <v>169</v>
      </c>
      <c r="F14" s="166" t="s">
        <v>169</v>
      </c>
      <c r="G14" s="166" t="s">
        <v>169</v>
      </c>
      <c r="H14" s="167">
        <v>450500</v>
      </c>
      <c r="I14" s="119"/>
    </row>
    <row r="15" spans="1:9" ht="12.75">
      <c r="A15" s="56"/>
      <c r="B15" s="86"/>
      <c r="C15" s="87"/>
      <c r="D15" s="82"/>
      <c r="E15" s="83"/>
      <c r="F15" s="83"/>
      <c r="G15" s="84"/>
      <c r="H15" s="85"/>
      <c r="I15" s="119"/>
    </row>
    <row r="16" spans="1:9" ht="12.75">
      <c r="A16" s="56" t="s">
        <v>154</v>
      </c>
      <c r="B16" s="167">
        <v>176210</v>
      </c>
      <c r="C16" s="166">
        <v>190755</v>
      </c>
      <c r="D16" s="166">
        <v>366965</v>
      </c>
      <c r="E16" s="166">
        <v>180</v>
      </c>
      <c r="F16" s="166">
        <v>2834</v>
      </c>
      <c r="G16" s="166">
        <v>2553</v>
      </c>
      <c r="H16" s="167">
        <v>372532</v>
      </c>
      <c r="I16" s="119"/>
    </row>
    <row r="17" spans="1:9" ht="12.75">
      <c r="A17" s="56"/>
      <c r="B17" s="82"/>
      <c r="C17" s="83"/>
      <c r="D17" s="82"/>
      <c r="E17" s="83"/>
      <c r="F17" s="83"/>
      <c r="G17" s="84"/>
      <c r="H17" s="85"/>
      <c r="I17" s="119"/>
    </row>
    <row r="18" spans="1:9" ht="12.75">
      <c r="A18" s="55" t="s">
        <v>48</v>
      </c>
      <c r="B18" s="163">
        <v>369000</v>
      </c>
      <c r="C18" s="164">
        <v>10000</v>
      </c>
      <c r="D18" s="164">
        <v>379000</v>
      </c>
      <c r="E18" s="164" t="s">
        <v>169</v>
      </c>
      <c r="F18" s="164" t="s">
        <v>169</v>
      </c>
      <c r="G18" s="164" t="s">
        <v>169</v>
      </c>
      <c r="H18" s="163">
        <v>379000</v>
      </c>
      <c r="I18" s="119"/>
    </row>
    <row r="19" spans="1:9" ht="12.75">
      <c r="A19" s="55" t="s">
        <v>49</v>
      </c>
      <c r="B19" s="163">
        <v>521540</v>
      </c>
      <c r="C19" s="164">
        <v>19525</v>
      </c>
      <c r="D19" s="164">
        <v>541065</v>
      </c>
      <c r="E19" s="164" t="s">
        <v>169</v>
      </c>
      <c r="F19" s="164" t="s">
        <v>169</v>
      </c>
      <c r="G19" s="164" t="s">
        <v>169</v>
      </c>
      <c r="H19" s="163">
        <v>541065</v>
      </c>
      <c r="I19" s="119"/>
    </row>
    <row r="20" spans="1:9" ht="12.75">
      <c r="A20" s="55" t="s">
        <v>50</v>
      </c>
      <c r="B20" s="163">
        <v>618000</v>
      </c>
      <c r="C20" s="164">
        <v>25000</v>
      </c>
      <c r="D20" s="164">
        <v>643000</v>
      </c>
      <c r="E20" s="164" t="s">
        <v>169</v>
      </c>
      <c r="F20" s="164" t="s">
        <v>169</v>
      </c>
      <c r="G20" s="164" t="s">
        <v>169</v>
      </c>
      <c r="H20" s="163">
        <v>643000</v>
      </c>
      <c r="I20" s="119"/>
    </row>
    <row r="21" spans="1:9" ht="12.75">
      <c r="A21" s="56" t="s">
        <v>155</v>
      </c>
      <c r="B21" s="165">
        <v>1508540</v>
      </c>
      <c r="C21" s="165">
        <v>54525</v>
      </c>
      <c r="D21" s="165">
        <v>1563065</v>
      </c>
      <c r="E21" s="165" t="s">
        <v>169</v>
      </c>
      <c r="F21" s="165" t="s">
        <v>169</v>
      </c>
      <c r="G21" s="165" t="s">
        <v>169</v>
      </c>
      <c r="H21" s="166">
        <v>1563065</v>
      </c>
      <c r="I21" s="119"/>
    </row>
    <row r="22" spans="1:9" ht="12.75">
      <c r="A22" s="56"/>
      <c r="B22" s="82"/>
      <c r="C22" s="82"/>
      <c r="D22" s="82"/>
      <c r="E22" s="83"/>
      <c r="F22" s="83"/>
      <c r="G22" s="84"/>
      <c r="H22" s="85"/>
      <c r="I22" s="119"/>
    </row>
    <row r="23" spans="1:9" ht="12.75">
      <c r="A23" s="56" t="s">
        <v>156</v>
      </c>
      <c r="B23" s="167">
        <v>1200528</v>
      </c>
      <c r="C23" s="166">
        <v>46843</v>
      </c>
      <c r="D23" s="166">
        <v>1247371</v>
      </c>
      <c r="E23" s="166" t="s">
        <v>169</v>
      </c>
      <c r="F23" s="166" t="s">
        <v>169</v>
      </c>
      <c r="G23" s="166" t="s">
        <v>169</v>
      </c>
      <c r="H23" s="167">
        <v>1247371</v>
      </c>
      <c r="I23" s="119"/>
    </row>
    <row r="24" spans="1:9" ht="12.75">
      <c r="A24" s="56"/>
      <c r="B24" s="82"/>
      <c r="C24" s="82"/>
      <c r="D24" s="82"/>
      <c r="E24" s="83"/>
      <c r="F24" s="83"/>
      <c r="G24" s="84"/>
      <c r="H24" s="85"/>
      <c r="I24" s="119"/>
    </row>
    <row r="25" spans="1:9" ht="12.75">
      <c r="A25" s="56" t="s">
        <v>157</v>
      </c>
      <c r="B25" s="167">
        <v>138340</v>
      </c>
      <c r="C25" s="166">
        <v>14575</v>
      </c>
      <c r="D25" s="166">
        <v>152915</v>
      </c>
      <c r="E25" s="166" t="s">
        <v>169</v>
      </c>
      <c r="F25" s="166" t="s">
        <v>169</v>
      </c>
      <c r="G25" s="166" t="s">
        <v>169</v>
      </c>
      <c r="H25" s="167">
        <v>152915</v>
      </c>
      <c r="I25" s="119"/>
    </row>
    <row r="26" spans="1:9" ht="12.75">
      <c r="A26" s="56"/>
      <c r="B26" s="82"/>
      <c r="C26" s="82"/>
      <c r="D26" s="83"/>
      <c r="E26" s="83"/>
      <c r="F26" s="83"/>
      <c r="G26" s="84"/>
      <c r="H26" s="85"/>
      <c r="I26" s="119"/>
    </row>
    <row r="27" spans="1:9" ht="12.75">
      <c r="A27" s="55" t="s">
        <v>51</v>
      </c>
      <c r="B27" s="163">
        <v>785000</v>
      </c>
      <c r="C27" s="164">
        <v>70000</v>
      </c>
      <c r="D27" s="164">
        <v>855000</v>
      </c>
      <c r="E27" s="164">
        <v>230</v>
      </c>
      <c r="F27" s="164">
        <v>250</v>
      </c>
      <c r="G27" s="164" t="s">
        <v>169</v>
      </c>
      <c r="H27" s="163">
        <v>855480</v>
      </c>
      <c r="I27" s="119"/>
    </row>
    <row r="28" spans="1:9" ht="12.75">
      <c r="A28" s="55" t="s">
        <v>52</v>
      </c>
      <c r="B28" s="163">
        <v>120550</v>
      </c>
      <c r="C28" s="164">
        <v>30160</v>
      </c>
      <c r="D28" s="164">
        <v>150710</v>
      </c>
      <c r="E28" s="164" t="s">
        <v>169</v>
      </c>
      <c r="F28" s="164" t="s">
        <v>169</v>
      </c>
      <c r="G28" s="164" t="s">
        <v>169</v>
      </c>
      <c r="H28" s="163">
        <v>150710</v>
      </c>
      <c r="I28" s="119"/>
    </row>
    <row r="29" spans="1:9" ht="12.75">
      <c r="A29" s="55" t="s">
        <v>53</v>
      </c>
      <c r="B29" s="163">
        <v>1950000</v>
      </c>
      <c r="C29" s="164">
        <v>70000</v>
      </c>
      <c r="D29" s="164">
        <v>2020000</v>
      </c>
      <c r="E29" s="164" t="s">
        <v>169</v>
      </c>
      <c r="F29" s="164" t="s">
        <v>169</v>
      </c>
      <c r="G29" s="164" t="s">
        <v>169</v>
      </c>
      <c r="H29" s="163">
        <v>2020000</v>
      </c>
      <c r="I29" s="119"/>
    </row>
    <row r="30" spans="1:9" ht="12.75">
      <c r="A30" s="56" t="s">
        <v>158</v>
      </c>
      <c r="B30" s="165">
        <v>2855550</v>
      </c>
      <c r="C30" s="165">
        <v>170160</v>
      </c>
      <c r="D30" s="165">
        <v>3025710</v>
      </c>
      <c r="E30" s="165">
        <v>230</v>
      </c>
      <c r="F30" s="165">
        <v>250</v>
      </c>
      <c r="G30" s="165" t="s">
        <v>169</v>
      </c>
      <c r="H30" s="166">
        <v>3026190</v>
      </c>
      <c r="I30" s="119"/>
    </row>
    <row r="31" spans="1:9" ht="12.75">
      <c r="A31" s="168"/>
      <c r="B31" s="146"/>
      <c r="C31" s="146"/>
      <c r="D31" s="146"/>
      <c r="E31" s="146"/>
      <c r="F31" s="146"/>
      <c r="G31" s="169"/>
      <c r="H31" s="85"/>
      <c r="I31" s="119"/>
    </row>
    <row r="32" spans="1:9" ht="12.75">
      <c r="A32" s="119" t="s">
        <v>54</v>
      </c>
      <c r="B32" s="163">
        <v>945431</v>
      </c>
      <c r="C32" s="164">
        <v>49760</v>
      </c>
      <c r="D32" s="164">
        <v>995191</v>
      </c>
      <c r="E32" s="164" t="s">
        <v>169</v>
      </c>
      <c r="F32" s="164" t="s">
        <v>169</v>
      </c>
      <c r="G32" s="164" t="s">
        <v>169</v>
      </c>
      <c r="H32" s="163">
        <v>995191</v>
      </c>
      <c r="I32" s="119"/>
    </row>
    <row r="33" spans="1:9" ht="12.75">
      <c r="A33" s="55" t="s">
        <v>55</v>
      </c>
      <c r="B33" s="163">
        <v>510058</v>
      </c>
      <c r="C33" s="164">
        <v>90000</v>
      </c>
      <c r="D33" s="164">
        <v>600058</v>
      </c>
      <c r="E33" s="164" t="s">
        <v>169</v>
      </c>
      <c r="F33" s="164" t="s">
        <v>169</v>
      </c>
      <c r="G33" s="164" t="s">
        <v>169</v>
      </c>
      <c r="H33" s="163">
        <v>600058</v>
      </c>
      <c r="I33" s="119"/>
    </row>
    <row r="34" spans="1:9" ht="12.75">
      <c r="A34" s="55" t="s">
        <v>56</v>
      </c>
      <c r="B34" s="163">
        <v>1595064</v>
      </c>
      <c r="C34" s="164">
        <v>20000</v>
      </c>
      <c r="D34" s="164">
        <v>1615064</v>
      </c>
      <c r="E34" s="164" t="s">
        <v>169</v>
      </c>
      <c r="F34" s="164" t="s">
        <v>169</v>
      </c>
      <c r="G34" s="164" t="s">
        <v>169</v>
      </c>
      <c r="H34" s="163">
        <v>1615064</v>
      </c>
      <c r="I34" s="119"/>
    </row>
    <row r="35" spans="1:9" ht="12.75">
      <c r="A35" s="55" t="s">
        <v>57</v>
      </c>
      <c r="B35" s="163">
        <v>2352244</v>
      </c>
      <c r="C35" s="164">
        <v>21000</v>
      </c>
      <c r="D35" s="164">
        <v>2373244</v>
      </c>
      <c r="E35" s="164" t="s">
        <v>169</v>
      </c>
      <c r="F35" s="164" t="s">
        <v>169</v>
      </c>
      <c r="G35" s="164" t="s">
        <v>169</v>
      </c>
      <c r="H35" s="163">
        <v>2373244</v>
      </c>
      <c r="I35" s="119"/>
    </row>
    <row r="36" spans="1:9" ht="12.75">
      <c r="A36" s="56" t="s">
        <v>159</v>
      </c>
      <c r="B36" s="165">
        <v>5402797</v>
      </c>
      <c r="C36" s="165">
        <v>180760</v>
      </c>
      <c r="D36" s="165">
        <v>5583557</v>
      </c>
      <c r="E36" s="165" t="s">
        <v>169</v>
      </c>
      <c r="F36" s="165" t="s">
        <v>169</v>
      </c>
      <c r="G36" s="165" t="s">
        <v>169</v>
      </c>
      <c r="H36" s="166">
        <v>5583557</v>
      </c>
      <c r="I36" s="119"/>
    </row>
    <row r="37" spans="1:9" ht="12.75">
      <c r="A37" s="56"/>
      <c r="B37" s="82"/>
      <c r="C37" s="82"/>
      <c r="D37" s="83"/>
      <c r="E37" s="83"/>
      <c r="F37" s="83"/>
      <c r="G37" s="84"/>
      <c r="H37" s="85"/>
      <c r="I37" s="119"/>
    </row>
    <row r="38" spans="1:9" ht="12.75">
      <c r="A38" s="56" t="s">
        <v>160</v>
      </c>
      <c r="B38" s="167">
        <v>289681.1</v>
      </c>
      <c r="C38" s="166">
        <v>43297.9</v>
      </c>
      <c r="D38" s="166">
        <v>332979</v>
      </c>
      <c r="E38" s="166">
        <v>4</v>
      </c>
      <c r="F38" s="166">
        <v>104</v>
      </c>
      <c r="G38" s="166">
        <v>53</v>
      </c>
      <c r="H38" s="167">
        <v>333140</v>
      </c>
      <c r="I38" s="119"/>
    </row>
    <row r="39" spans="1:9" ht="12.75">
      <c r="A39" s="56"/>
      <c r="B39" s="82"/>
      <c r="C39" s="82"/>
      <c r="D39" s="83"/>
      <c r="E39" s="83"/>
      <c r="F39" s="83"/>
      <c r="G39" s="84"/>
      <c r="H39" s="85"/>
      <c r="I39" s="119"/>
    </row>
    <row r="40" spans="1:9" ht="12.75">
      <c r="A40" s="55" t="s">
        <v>58</v>
      </c>
      <c r="B40" s="163">
        <v>150000</v>
      </c>
      <c r="C40" s="164">
        <v>25000</v>
      </c>
      <c r="D40" s="164">
        <v>175000</v>
      </c>
      <c r="E40" s="164" t="s">
        <v>169</v>
      </c>
      <c r="F40" s="164" t="s">
        <v>169</v>
      </c>
      <c r="G40" s="164" t="s">
        <v>169</v>
      </c>
      <c r="H40" s="163">
        <v>175000</v>
      </c>
      <c r="I40" s="119"/>
    </row>
    <row r="41" spans="1:9" ht="12.75">
      <c r="A41" s="55" t="s">
        <v>59</v>
      </c>
      <c r="B41" s="163">
        <v>1402717</v>
      </c>
      <c r="C41" s="164">
        <v>16950</v>
      </c>
      <c r="D41" s="164">
        <v>1419667</v>
      </c>
      <c r="E41" s="164" t="s">
        <v>169</v>
      </c>
      <c r="F41" s="164" t="s">
        <v>169</v>
      </c>
      <c r="G41" s="164" t="s">
        <v>169</v>
      </c>
      <c r="H41" s="163">
        <v>1419667</v>
      </c>
      <c r="I41" s="119"/>
    </row>
    <row r="42" spans="1:9" ht="12.75">
      <c r="A42" s="55" t="s">
        <v>60</v>
      </c>
      <c r="B42" s="163">
        <v>42000</v>
      </c>
      <c r="C42" s="164">
        <v>123300</v>
      </c>
      <c r="D42" s="164">
        <v>165300</v>
      </c>
      <c r="E42" s="164">
        <v>17</v>
      </c>
      <c r="F42" s="164">
        <v>4</v>
      </c>
      <c r="G42" s="164">
        <v>5</v>
      </c>
      <c r="H42" s="163">
        <v>165326</v>
      </c>
      <c r="I42" s="119"/>
    </row>
    <row r="43" spans="1:9" ht="12.75">
      <c r="A43" s="55" t="s">
        <v>61</v>
      </c>
      <c r="B43" s="163">
        <v>423944</v>
      </c>
      <c r="C43" s="164">
        <v>10500</v>
      </c>
      <c r="D43" s="164">
        <v>434444</v>
      </c>
      <c r="E43" s="164" t="s">
        <v>169</v>
      </c>
      <c r="F43" s="164" t="s">
        <v>169</v>
      </c>
      <c r="G43" s="164" t="s">
        <v>169</v>
      </c>
      <c r="H43" s="163">
        <v>434444</v>
      </c>
      <c r="I43" s="119"/>
    </row>
    <row r="44" spans="1:9" ht="12.75">
      <c r="A44" s="55" t="s">
        <v>62</v>
      </c>
      <c r="B44" s="163">
        <v>37000</v>
      </c>
      <c r="C44" s="164">
        <v>6000</v>
      </c>
      <c r="D44" s="164">
        <v>43000</v>
      </c>
      <c r="E44" s="164" t="s">
        <v>169</v>
      </c>
      <c r="F44" s="164" t="s">
        <v>169</v>
      </c>
      <c r="G44" s="164" t="s">
        <v>169</v>
      </c>
      <c r="H44" s="163">
        <v>43000</v>
      </c>
      <c r="I44" s="119"/>
    </row>
    <row r="45" spans="1:9" ht="12.75">
      <c r="A45" s="55" t="s">
        <v>63</v>
      </c>
      <c r="B45" s="163">
        <v>1204000</v>
      </c>
      <c r="C45" s="164">
        <v>32000</v>
      </c>
      <c r="D45" s="164">
        <v>1236000</v>
      </c>
      <c r="E45" s="164" t="s">
        <v>169</v>
      </c>
      <c r="F45" s="164" t="s">
        <v>169</v>
      </c>
      <c r="G45" s="164" t="s">
        <v>169</v>
      </c>
      <c r="H45" s="163">
        <v>1236000</v>
      </c>
      <c r="I45" s="119"/>
    </row>
    <row r="46" spans="1:9" ht="12.75">
      <c r="A46" s="55" t="s">
        <v>64</v>
      </c>
      <c r="B46" s="163">
        <v>64860</v>
      </c>
      <c r="C46" s="164">
        <v>900</v>
      </c>
      <c r="D46" s="164">
        <v>65760</v>
      </c>
      <c r="E46" s="164" t="s">
        <v>169</v>
      </c>
      <c r="F46" s="164" t="s">
        <v>169</v>
      </c>
      <c r="G46" s="164" t="s">
        <v>169</v>
      </c>
      <c r="H46" s="163">
        <v>65760</v>
      </c>
      <c r="I46" s="119"/>
    </row>
    <row r="47" spans="1:9" ht="12.75">
      <c r="A47" s="55" t="s">
        <v>65</v>
      </c>
      <c r="B47" s="163">
        <v>5654772</v>
      </c>
      <c r="C47" s="164">
        <v>6500</v>
      </c>
      <c r="D47" s="164">
        <v>5661272</v>
      </c>
      <c r="E47" s="164">
        <v>50</v>
      </c>
      <c r="F47" s="164" t="s">
        <v>169</v>
      </c>
      <c r="G47" s="164" t="s">
        <v>169</v>
      </c>
      <c r="H47" s="163">
        <v>5661322</v>
      </c>
      <c r="I47" s="119"/>
    </row>
    <row r="48" spans="1:9" ht="12.75">
      <c r="A48" s="55" t="s">
        <v>66</v>
      </c>
      <c r="B48" s="163" t="s">
        <v>169</v>
      </c>
      <c r="C48" s="164">
        <v>22500</v>
      </c>
      <c r="D48" s="164">
        <v>22500</v>
      </c>
      <c r="E48" s="164" t="s">
        <v>169</v>
      </c>
      <c r="F48" s="164" t="s">
        <v>169</v>
      </c>
      <c r="G48" s="164" t="s">
        <v>169</v>
      </c>
      <c r="H48" s="163">
        <v>22500</v>
      </c>
      <c r="I48" s="119"/>
    </row>
    <row r="49" spans="1:9" ht="12.75">
      <c r="A49" s="56" t="s">
        <v>161</v>
      </c>
      <c r="B49" s="165">
        <v>8979293</v>
      </c>
      <c r="C49" s="165">
        <v>243650</v>
      </c>
      <c r="D49" s="165">
        <v>9222943</v>
      </c>
      <c r="E49" s="165">
        <v>67</v>
      </c>
      <c r="F49" s="165">
        <v>4</v>
      </c>
      <c r="G49" s="165">
        <v>5</v>
      </c>
      <c r="H49" s="166">
        <v>9223019</v>
      </c>
      <c r="I49" s="119"/>
    </row>
    <row r="50" spans="1:9" ht="12.75">
      <c r="A50" s="56"/>
      <c r="B50" s="82"/>
      <c r="C50" s="82"/>
      <c r="D50" s="82"/>
      <c r="E50" s="83"/>
      <c r="F50" s="83"/>
      <c r="G50" s="84"/>
      <c r="H50" s="85"/>
      <c r="I50" s="119"/>
    </row>
    <row r="51" spans="1:9" ht="12.75">
      <c r="A51" s="56" t="s">
        <v>162</v>
      </c>
      <c r="B51" s="167">
        <v>1755869</v>
      </c>
      <c r="C51" s="166" t="s">
        <v>169</v>
      </c>
      <c r="D51" s="166">
        <v>1755869</v>
      </c>
      <c r="E51" s="166" t="s">
        <v>169</v>
      </c>
      <c r="F51" s="166" t="s">
        <v>169</v>
      </c>
      <c r="G51" s="166" t="s">
        <v>169</v>
      </c>
      <c r="H51" s="167">
        <v>1755869</v>
      </c>
      <c r="I51" s="119"/>
    </row>
    <row r="52" spans="1:9" ht="12.75">
      <c r="A52" s="56"/>
      <c r="B52" s="82"/>
      <c r="C52" s="82"/>
      <c r="D52" s="82"/>
      <c r="E52" s="83"/>
      <c r="F52" s="83"/>
      <c r="G52" s="84"/>
      <c r="H52" s="85"/>
      <c r="I52" s="119"/>
    </row>
    <row r="53" spans="1:9" ht="12.75">
      <c r="A53" s="55" t="s">
        <v>67</v>
      </c>
      <c r="B53" s="163">
        <v>38690</v>
      </c>
      <c r="C53" s="164">
        <v>13000</v>
      </c>
      <c r="D53" s="164">
        <v>51690</v>
      </c>
      <c r="E53" s="164" t="s">
        <v>169</v>
      </c>
      <c r="F53" s="164" t="s">
        <v>169</v>
      </c>
      <c r="G53" s="164" t="s">
        <v>169</v>
      </c>
      <c r="H53" s="163">
        <v>51690</v>
      </c>
      <c r="I53" s="119"/>
    </row>
    <row r="54" spans="1:9" ht="12.75">
      <c r="A54" s="55" t="s">
        <v>68</v>
      </c>
      <c r="B54" s="163">
        <v>144000</v>
      </c>
      <c r="C54" s="164">
        <v>45000</v>
      </c>
      <c r="D54" s="164">
        <v>189000</v>
      </c>
      <c r="E54" s="164">
        <v>50</v>
      </c>
      <c r="F54" s="164" t="s">
        <v>169</v>
      </c>
      <c r="G54" s="164" t="s">
        <v>169</v>
      </c>
      <c r="H54" s="163">
        <v>189050</v>
      </c>
      <c r="I54" s="119"/>
    </row>
    <row r="55" spans="1:9" ht="12.75">
      <c r="A55" s="55" t="s">
        <v>69</v>
      </c>
      <c r="B55" s="163">
        <v>1124208</v>
      </c>
      <c r="C55" s="164">
        <v>33780</v>
      </c>
      <c r="D55" s="164">
        <v>1157988</v>
      </c>
      <c r="E55" s="164" t="s">
        <v>169</v>
      </c>
      <c r="F55" s="164" t="s">
        <v>169</v>
      </c>
      <c r="G55" s="164" t="s">
        <v>169</v>
      </c>
      <c r="H55" s="163">
        <v>1157988</v>
      </c>
      <c r="I55" s="119"/>
    </row>
    <row r="56" spans="1:9" ht="12.75">
      <c r="A56" s="55" t="s">
        <v>70</v>
      </c>
      <c r="B56" s="163">
        <v>7072703</v>
      </c>
      <c r="C56" s="164">
        <v>3260</v>
      </c>
      <c r="D56" s="164">
        <v>7075963</v>
      </c>
      <c r="E56" s="164" t="s">
        <v>169</v>
      </c>
      <c r="F56" s="164" t="s">
        <v>169</v>
      </c>
      <c r="G56" s="164" t="s">
        <v>169</v>
      </c>
      <c r="H56" s="163">
        <v>7075963</v>
      </c>
      <c r="I56" s="119"/>
    </row>
    <row r="57" spans="1:9" ht="12.75">
      <c r="A57" s="55" t="s">
        <v>71</v>
      </c>
      <c r="B57" s="163">
        <v>3954776</v>
      </c>
      <c r="C57" s="164">
        <v>25250</v>
      </c>
      <c r="D57" s="164">
        <v>3980026</v>
      </c>
      <c r="E57" s="164">
        <v>125</v>
      </c>
      <c r="F57" s="164">
        <v>235</v>
      </c>
      <c r="G57" s="164">
        <v>86</v>
      </c>
      <c r="H57" s="163">
        <v>3980472</v>
      </c>
      <c r="I57" s="119"/>
    </row>
    <row r="58" spans="1:9" ht="12.75">
      <c r="A58" s="56" t="s">
        <v>163</v>
      </c>
      <c r="B58" s="165">
        <v>12334377</v>
      </c>
      <c r="C58" s="165">
        <v>120290</v>
      </c>
      <c r="D58" s="165">
        <v>12454667</v>
      </c>
      <c r="E58" s="165">
        <v>175</v>
      </c>
      <c r="F58" s="165">
        <v>235</v>
      </c>
      <c r="G58" s="165">
        <v>86</v>
      </c>
      <c r="H58" s="166">
        <v>12455163</v>
      </c>
      <c r="I58" s="119"/>
    </row>
    <row r="59" spans="1:9" ht="12.75">
      <c r="A59" s="56"/>
      <c r="B59" s="82"/>
      <c r="C59" s="82"/>
      <c r="D59" s="83"/>
      <c r="E59" s="83"/>
      <c r="F59" s="83"/>
      <c r="G59" s="84"/>
      <c r="H59" s="85"/>
      <c r="I59" s="119"/>
    </row>
    <row r="60" spans="1:9" ht="12.75">
      <c r="A60" s="55" t="s">
        <v>72</v>
      </c>
      <c r="B60" s="163">
        <v>285740</v>
      </c>
      <c r="C60" s="164">
        <v>5796</v>
      </c>
      <c r="D60" s="164">
        <v>291536</v>
      </c>
      <c r="E60" s="164" t="s">
        <v>169</v>
      </c>
      <c r="F60" s="164" t="s">
        <v>169</v>
      </c>
      <c r="G60" s="164" t="s">
        <v>169</v>
      </c>
      <c r="H60" s="163">
        <v>291536</v>
      </c>
      <c r="I60" s="119"/>
    </row>
    <row r="61" spans="1:9" ht="12.75">
      <c r="A61" s="55" t="s">
        <v>73</v>
      </c>
      <c r="B61" s="163">
        <v>590129</v>
      </c>
      <c r="C61" s="164" t="s">
        <v>169</v>
      </c>
      <c r="D61" s="164">
        <v>590129</v>
      </c>
      <c r="E61" s="164" t="s">
        <v>169</v>
      </c>
      <c r="F61" s="164" t="s">
        <v>169</v>
      </c>
      <c r="G61" s="164" t="s">
        <v>169</v>
      </c>
      <c r="H61" s="163">
        <v>590129</v>
      </c>
      <c r="I61" s="119"/>
    </row>
    <row r="62" spans="1:9" ht="12.75">
      <c r="A62" s="55" t="s">
        <v>74</v>
      </c>
      <c r="B62" s="163">
        <v>2652503</v>
      </c>
      <c r="C62" s="164">
        <v>31580</v>
      </c>
      <c r="D62" s="164">
        <v>2684083</v>
      </c>
      <c r="E62" s="164" t="s">
        <v>169</v>
      </c>
      <c r="F62" s="164" t="s">
        <v>169</v>
      </c>
      <c r="G62" s="164" t="s">
        <v>169</v>
      </c>
      <c r="H62" s="163">
        <v>2684083</v>
      </c>
      <c r="I62" s="119"/>
    </row>
    <row r="63" spans="1:9" ht="12.75">
      <c r="A63" s="56" t="s">
        <v>164</v>
      </c>
      <c r="B63" s="165">
        <v>3528372</v>
      </c>
      <c r="C63" s="165">
        <v>37376</v>
      </c>
      <c r="D63" s="165">
        <v>3565748</v>
      </c>
      <c r="E63" s="165" t="s">
        <v>169</v>
      </c>
      <c r="F63" s="165" t="s">
        <v>169</v>
      </c>
      <c r="G63" s="165" t="s">
        <v>169</v>
      </c>
      <c r="H63" s="166">
        <v>3565748</v>
      </c>
      <c r="I63" s="119"/>
    </row>
    <row r="64" spans="1:9" ht="12.75">
      <c r="A64" s="56"/>
      <c r="B64" s="82"/>
      <c r="C64" s="82"/>
      <c r="D64" s="82"/>
      <c r="E64" s="83"/>
      <c r="F64" s="83"/>
      <c r="G64" s="84"/>
      <c r="H64" s="85"/>
      <c r="I64" s="119"/>
    </row>
    <row r="65" spans="1:9" ht="12.75">
      <c r="A65" s="56" t="s">
        <v>165</v>
      </c>
      <c r="B65" s="167">
        <v>366226.4707466145</v>
      </c>
      <c r="C65" s="166">
        <v>19780.781199737823</v>
      </c>
      <c r="D65" s="166">
        <v>386007.2519463523</v>
      </c>
      <c r="E65" s="166">
        <v>3642.737245475733</v>
      </c>
      <c r="F65" s="166">
        <v>162</v>
      </c>
      <c r="G65" s="166">
        <v>115</v>
      </c>
      <c r="H65" s="167">
        <v>389926.98919182806</v>
      </c>
      <c r="I65" s="119"/>
    </row>
    <row r="66" spans="1:9" ht="12.75">
      <c r="A66" s="56"/>
      <c r="B66" s="82"/>
      <c r="C66" s="82"/>
      <c r="D66" s="82"/>
      <c r="E66" s="83"/>
      <c r="F66" s="83"/>
      <c r="G66" s="84"/>
      <c r="H66" s="85"/>
      <c r="I66" s="119"/>
    </row>
    <row r="67" spans="1:9" ht="12.75">
      <c r="A67" s="55" t="s">
        <v>75</v>
      </c>
      <c r="B67" s="163">
        <v>1350000</v>
      </c>
      <c r="C67" s="164">
        <v>75000</v>
      </c>
      <c r="D67" s="164">
        <v>1425000</v>
      </c>
      <c r="E67" s="164" t="s">
        <v>169</v>
      </c>
      <c r="F67" s="164" t="s">
        <v>169</v>
      </c>
      <c r="G67" s="164" t="s">
        <v>169</v>
      </c>
      <c r="H67" s="163">
        <v>1425000</v>
      </c>
      <c r="I67" s="119"/>
    </row>
    <row r="68" spans="1:9" ht="12.75">
      <c r="A68" s="55" t="s">
        <v>76</v>
      </c>
      <c r="B68" s="163">
        <v>60000</v>
      </c>
      <c r="C68" s="164">
        <v>90000</v>
      </c>
      <c r="D68" s="164">
        <v>150000</v>
      </c>
      <c r="E68" s="164" t="s">
        <v>169</v>
      </c>
      <c r="F68" s="164" t="s">
        <v>169</v>
      </c>
      <c r="G68" s="164" t="s">
        <v>169</v>
      </c>
      <c r="H68" s="163">
        <v>150000</v>
      </c>
      <c r="I68" s="119"/>
    </row>
    <row r="69" spans="1:9" ht="12.75">
      <c r="A69" s="56" t="s">
        <v>166</v>
      </c>
      <c r="B69" s="165">
        <v>1410000</v>
      </c>
      <c r="C69" s="165">
        <v>165000</v>
      </c>
      <c r="D69" s="165">
        <v>1575000</v>
      </c>
      <c r="E69" s="165" t="s">
        <v>169</v>
      </c>
      <c r="F69" s="165" t="s">
        <v>169</v>
      </c>
      <c r="G69" s="165" t="s">
        <v>169</v>
      </c>
      <c r="H69" s="166">
        <v>1575000</v>
      </c>
      <c r="I69" s="119"/>
    </row>
    <row r="70" spans="1:9" ht="12.75">
      <c r="A70" s="56"/>
      <c r="B70" s="82"/>
      <c r="C70" s="82"/>
      <c r="D70" s="82"/>
      <c r="E70" s="83"/>
      <c r="F70" s="83"/>
      <c r="G70" s="84"/>
      <c r="H70" s="85"/>
      <c r="I70" s="119"/>
    </row>
    <row r="71" spans="1:9" ht="12.75">
      <c r="A71" s="55" t="s">
        <v>77</v>
      </c>
      <c r="B71" s="163">
        <v>96820</v>
      </c>
      <c r="C71" s="164">
        <v>4000</v>
      </c>
      <c r="D71" s="164">
        <v>100820</v>
      </c>
      <c r="E71" s="164" t="s">
        <v>169</v>
      </c>
      <c r="F71" s="164" t="s">
        <v>169</v>
      </c>
      <c r="G71" s="164" t="s">
        <v>169</v>
      </c>
      <c r="H71" s="163">
        <v>100820</v>
      </c>
      <c r="I71" s="119"/>
    </row>
    <row r="72" spans="1:9" ht="12.75">
      <c r="A72" s="55" t="s">
        <v>78</v>
      </c>
      <c r="B72" s="163">
        <v>452550</v>
      </c>
      <c r="C72" s="164">
        <v>57325</v>
      </c>
      <c r="D72" s="164">
        <v>509875</v>
      </c>
      <c r="E72" s="164">
        <v>12000</v>
      </c>
      <c r="F72" s="164">
        <v>400</v>
      </c>
      <c r="G72" s="164">
        <v>105</v>
      </c>
      <c r="H72" s="163">
        <v>522380</v>
      </c>
      <c r="I72" s="119"/>
    </row>
    <row r="73" spans="1:9" ht="12.75">
      <c r="A73" s="55" t="s">
        <v>79</v>
      </c>
      <c r="B73" s="163">
        <v>446182</v>
      </c>
      <c r="C73" s="164">
        <v>8923</v>
      </c>
      <c r="D73" s="164">
        <v>455105</v>
      </c>
      <c r="E73" s="164" t="s">
        <v>169</v>
      </c>
      <c r="F73" s="164" t="s">
        <v>169</v>
      </c>
      <c r="G73" s="164" t="s">
        <v>169</v>
      </c>
      <c r="H73" s="163">
        <v>455105</v>
      </c>
      <c r="I73" s="119"/>
    </row>
    <row r="74" spans="1:9" ht="12.75">
      <c r="A74" s="55" t="s">
        <v>80</v>
      </c>
      <c r="B74" s="163">
        <v>144936</v>
      </c>
      <c r="C74" s="164">
        <v>5064</v>
      </c>
      <c r="D74" s="164">
        <v>150000</v>
      </c>
      <c r="E74" s="164" t="s">
        <v>169</v>
      </c>
      <c r="F74" s="164" t="s">
        <v>169</v>
      </c>
      <c r="G74" s="164" t="s">
        <v>169</v>
      </c>
      <c r="H74" s="163">
        <v>150000</v>
      </c>
      <c r="I74" s="119"/>
    </row>
    <row r="75" spans="1:9" ht="12.75">
      <c r="A75" s="55" t="s">
        <v>81</v>
      </c>
      <c r="B75" s="163">
        <v>180620</v>
      </c>
      <c r="C75" s="164" t="s">
        <v>169</v>
      </c>
      <c r="D75" s="164">
        <v>180620</v>
      </c>
      <c r="E75" s="164" t="s">
        <v>169</v>
      </c>
      <c r="F75" s="164" t="s">
        <v>169</v>
      </c>
      <c r="G75" s="164" t="s">
        <v>169</v>
      </c>
      <c r="H75" s="163">
        <v>180620</v>
      </c>
      <c r="I75" s="119"/>
    </row>
    <row r="76" spans="1:9" ht="12.75">
      <c r="A76" s="55" t="s">
        <v>82</v>
      </c>
      <c r="B76" s="163">
        <v>155563</v>
      </c>
      <c r="C76" s="164">
        <v>8187</v>
      </c>
      <c r="D76" s="164">
        <v>163750</v>
      </c>
      <c r="E76" s="164">
        <v>1620</v>
      </c>
      <c r="F76" s="164">
        <v>14</v>
      </c>
      <c r="G76" s="164">
        <v>3</v>
      </c>
      <c r="H76" s="163">
        <v>165387</v>
      </c>
      <c r="I76" s="119"/>
    </row>
    <row r="77" spans="1:9" ht="12.75">
      <c r="A77" s="55" t="s">
        <v>83</v>
      </c>
      <c r="B77" s="163">
        <v>422867</v>
      </c>
      <c r="C77" s="164" t="s">
        <v>169</v>
      </c>
      <c r="D77" s="164">
        <v>422867</v>
      </c>
      <c r="E77" s="164" t="s">
        <v>169</v>
      </c>
      <c r="F77" s="164" t="s">
        <v>169</v>
      </c>
      <c r="G77" s="164" t="s">
        <v>169</v>
      </c>
      <c r="H77" s="163">
        <v>422867</v>
      </c>
      <c r="I77" s="119"/>
    </row>
    <row r="78" spans="1:9" ht="12.75">
      <c r="A78" s="55" t="s">
        <v>84</v>
      </c>
      <c r="B78" s="163">
        <v>2101339</v>
      </c>
      <c r="C78" s="164">
        <v>60000</v>
      </c>
      <c r="D78" s="164">
        <v>2161339</v>
      </c>
      <c r="E78" s="164" t="s">
        <v>169</v>
      </c>
      <c r="F78" s="164" t="s">
        <v>169</v>
      </c>
      <c r="G78" s="164" t="s">
        <v>169</v>
      </c>
      <c r="H78" s="163">
        <v>2161339</v>
      </c>
      <c r="I78" s="119"/>
    </row>
    <row r="79" spans="1:9" ht="12.75">
      <c r="A79" s="56" t="s">
        <v>167</v>
      </c>
      <c r="B79" s="165">
        <v>4000877</v>
      </c>
      <c r="C79" s="165">
        <v>143499</v>
      </c>
      <c r="D79" s="165">
        <v>4144376</v>
      </c>
      <c r="E79" s="165">
        <v>13620</v>
      </c>
      <c r="F79" s="165">
        <v>414</v>
      </c>
      <c r="G79" s="165">
        <v>108</v>
      </c>
      <c r="H79" s="166">
        <v>4158518</v>
      </c>
      <c r="I79" s="119"/>
    </row>
    <row r="80" spans="1:9" ht="12.75">
      <c r="A80" s="56"/>
      <c r="B80" s="82"/>
      <c r="C80" s="83"/>
      <c r="D80" s="82"/>
      <c r="E80" s="83"/>
      <c r="F80" s="83"/>
      <c r="G80" s="84"/>
      <c r="H80" s="85"/>
      <c r="I80" s="119"/>
    </row>
    <row r="81" spans="1:9" ht="12.75">
      <c r="A81" s="55" t="s">
        <v>85</v>
      </c>
      <c r="B81" s="163">
        <v>749430</v>
      </c>
      <c r="C81" s="164">
        <v>4875</v>
      </c>
      <c r="D81" s="164">
        <v>754305</v>
      </c>
      <c r="E81" s="164" t="s">
        <v>169</v>
      </c>
      <c r="F81" s="164" t="s">
        <v>169</v>
      </c>
      <c r="G81" s="164" t="s">
        <v>169</v>
      </c>
      <c r="H81" s="163">
        <v>754305</v>
      </c>
      <c r="I81" s="119"/>
    </row>
    <row r="82" spans="1:9" ht="12.75">
      <c r="A82" s="55" t="s">
        <v>86</v>
      </c>
      <c r="B82" s="163">
        <v>855000</v>
      </c>
      <c r="C82" s="164">
        <v>33000</v>
      </c>
      <c r="D82" s="164">
        <v>888000</v>
      </c>
      <c r="E82" s="164" t="s">
        <v>169</v>
      </c>
      <c r="F82" s="164" t="s">
        <v>169</v>
      </c>
      <c r="G82" s="164" t="s">
        <v>169</v>
      </c>
      <c r="H82" s="163">
        <v>888000</v>
      </c>
      <c r="I82" s="119"/>
    </row>
    <row r="83" spans="1:9" ht="12.75">
      <c r="A83" s="56" t="s">
        <v>168</v>
      </c>
      <c r="B83" s="165">
        <v>1604430</v>
      </c>
      <c r="C83" s="165">
        <v>37875</v>
      </c>
      <c r="D83" s="165">
        <v>1642305</v>
      </c>
      <c r="E83" s="165" t="s">
        <v>169</v>
      </c>
      <c r="F83" s="165" t="s">
        <v>169</v>
      </c>
      <c r="G83" s="165" t="s">
        <v>169</v>
      </c>
      <c r="H83" s="166">
        <v>1642305</v>
      </c>
      <c r="I83" s="119"/>
    </row>
    <row r="84" spans="1:9" ht="12.75">
      <c r="A84" s="56"/>
      <c r="B84" s="86"/>
      <c r="C84" s="87"/>
      <c r="D84" s="82"/>
      <c r="E84" s="83"/>
      <c r="F84" s="83"/>
      <c r="G84" s="84"/>
      <c r="H84" s="91"/>
      <c r="I84" s="119"/>
    </row>
    <row r="85" spans="1:9" ht="13.5" thickBot="1">
      <c r="A85" s="57" t="s">
        <v>87</v>
      </c>
      <c r="B85" s="170">
        <v>47552012.570746616</v>
      </c>
      <c r="C85" s="170">
        <v>2942950.681199738</v>
      </c>
      <c r="D85" s="170">
        <v>50494963.25194635</v>
      </c>
      <c r="E85" s="170">
        <v>20542.73724547573</v>
      </c>
      <c r="F85" s="170">
        <v>6881</v>
      </c>
      <c r="G85" s="170">
        <v>3520</v>
      </c>
      <c r="H85" s="171">
        <v>50525906.98919183</v>
      </c>
      <c r="I85" s="119"/>
    </row>
    <row r="86" spans="8:9" ht="12.75">
      <c r="H86" s="122"/>
      <c r="I86" s="119"/>
    </row>
  </sheetData>
  <mergeCells count="10">
    <mergeCell ref="A1:H1"/>
    <mergeCell ref="A3:H3"/>
    <mergeCell ref="B5:D5"/>
    <mergeCell ref="E5:E7"/>
    <mergeCell ref="F5:F7"/>
    <mergeCell ref="G5:G7"/>
    <mergeCell ref="H5:H7"/>
    <mergeCell ref="B6:B7"/>
    <mergeCell ref="C6:C7"/>
    <mergeCell ref="D6:D7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63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L86"/>
  <sheetViews>
    <sheetView showGridLines="0" zoomScale="75" zoomScaleNormal="75" workbookViewId="0" topLeftCell="A1">
      <selection activeCell="F43" sqref="F43"/>
    </sheetView>
  </sheetViews>
  <sheetFormatPr defaultColWidth="11.421875" defaultRowHeight="12.75"/>
  <cols>
    <col min="1" max="1" width="31.8515625" style="116" customWidth="1"/>
    <col min="2" max="8" width="13.7109375" style="116" customWidth="1"/>
    <col min="9" max="16384" width="11.421875" style="116" customWidth="1"/>
  </cols>
  <sheetData>
    <row r="1" spans="1:8" s="115" customFormat="1" ht="18">
      <c r="A1" s="203" t="s">
        <v>0</v>
      </c>
      <c r="B1" s="203"/>
      <c r="C1" s="203"/>
      <c r="D1" s="203"/>
      <c r="E1" s="203"/>
      <c r="F1" s="203"/>
      <c r="G1" s="203"/>
      <c r="H1" s="203"/>
    </row>
    <row r="2" ht="12.75">
      <c r="A2" s="237" t="s">
        <v>182</v>
      </c>
    </row>
    <row r="3" spans="1:12" ht="15">
      <c r="A3" s="204" t="s">
        <v>151</v>
      </c>
      <c r="B3" s="204"/>
      <c r="C3" s="204"/>
      <c r="D3" s="204"/>
      <c r="E3" s="204"/>
      <c r="F3" s="204"/>
      <c r="G3" s="204"/>
      <c r="H3" s="204"/>
      <c r="I3" s="53"/>
      <c r="J3" s="53"/>
      <c r="K3" s="53"/>
      <c r="L3" s="53"/>
    </row>
    <row r="4" spans="1:12" ht="15" thickBot="1">
      <c r="A4" s="53"/>
      <c r="B4" s="53"/>
      <c r="C4" s="53"/>
      <c r="D4" s="53"/>
      <c r="E4" s="53"/>
      <c r="F4" s="53"/>
      <c r="G4" s="53"/>
      <c r="H4" s="53"/>
      <c r="I4" s="117"/>
      <c r="J4" s="53"/>
      <c r="K4" s="53"/>
      <c r="L4" s="53"/>
    </row>
    <row r="5" spans="1:9" ht="12.75">
      <c r="A5" s="118" t="s">
        <v>41</v>
      </c>
      <c r="B5" s="205" t="s">
        <v>42</v>
      </c>
      <c r="C5" s="206"/>
      <c r="D5" s="207"/>
      <c r="E5" s="208" t="s">
        <v>19</v>
      </c>
      <c r="F5" s="208" t="s">
        <v>20</v>
      </c>
      <c r="G5" s="208" t="s">
        <v>21</v>
      </c>
      <c r="H5" s="180" t="s">
        <v>8</v>
      </c>
      <c r="I5" s="119"/>
    </row>
    <row r="6" spans="1:9" ht="12.75">
      <c r="A6" s="120" t="s">
        <v>43</v>
      </c>
      <c r="B6" s="183" t="s">
        <v>6</v>
      </c>
      <c r="C6" s="183" t="s">
        <v>5</v>
      </c>
      <c r="D6" s="183" t="s">
        <v>8</v>
      </c>
      <c r="E6" s="209"/>
      <c r="F6" s="209"/>
      <c r="G6" s="209"/>
      <c r="H6" s="181"/>
      <c r="I6" s="119"/>
    </row>
    <row r="7" spans="1:9" ht="13.5" thickBot="1">
      <c r="A7" s="121"/>
      <c r="B7" s="182"/>
      <c r="C7" s="182" t="s">
        <v>5</v>
      </c>
      <c r="D7" s="182" t="s">
        <v>8</v>
      </c>
      <c r="E7" s="210"/>
      <c r="F7" s="210"/>
      <c r="G7" s="210"/>
      <c r="H7" s="182"/>
      <c r="I7" s="119"/>
    </row>
    <row r="8" spans="1:9" ht="12.75">
      <c r="A8" s="54" t="s">
        <v>44</v>
      </c>
      <c r="B8" s="71">
        <v>5120</v>
      </c>
      <c r="C8" s="72">
        <v>5525</v>
      </c>
      <c r="D8" s="72">
        <v>10645</v>
      </c>
      <c r="E8" s="73">
        <v>1.8</v>
      </c>
      <c r="F8" s="73">
        <v>8.570833333333333</v>
      </c>
      <c r="G8" s="74">
        <v>0.43333333333333335</v>
      </c>
      <c r="H8" s="75">
        <v>10655.804166666665</v>
      </c>
      <c r="I8" s="119"/>
    </row>
    <row r="9" spans="1:9" ht="12.75">
      <c r="A9" s="55" t="s">
        <v>45</v>
      </c>
      <c r="B9" s="76">
        <v>8700</v>
      </c>
      <c r="C9" s="77">
        <v>1837.2141666666666</v>
      </c>
      <c r="D9" s="77">
        <v>10537.214166666667</v>
      </c>
      <c r="E9" s="78" t="s">
        <v>149</v>
      </c>
      <c r="F9" s="78" t="s">
        <v>149</v>
      </c>
      <c r="G9" s="79" t="s">
        <v>149</v>
      </c>
      <c r="H9" s="80">
        <v>10537.214166666667</v>
      </c>
      <c r="I9" s="119"/>
    </row>
    <row r="10" spans="1:9" ht="12.75">
      <c r="A10" s="55" t="s">
        <v>46</v>
      </c>
      <c r="B10" s="76">
        <v>18802.958333333332</v>
      </c>
      <c r="C10" s="81">
        <v>1153.75</v>
      </c>
      <c r="D10" s="77">
        <v>19956.708333333332</v>
      </c>
      <c r="E10" s="78">
        <v>2.56</v>
      </c>
      <c r="F10" s="78">
        <v>11.18</v>
      </c>
      <c r="G10" s="79">
        <v>2.566666666666667</v>
      </c>
      <c r="H10" s="80">
        <v>19973.015</v>
      </c>
      <c r="I10" s="119"/>
    </row>
    <row r="11" spans="1:9" ht="12.75">
      <c r="A11" s="55" t="s">
        <v>47</v>
      </c>
      <c r="B11" s="76">
        <v>8550</v>
      </c>
      <c r="C11" s="77">
        <v>9133.333333333334</v>
      </c>
      <c r="D11" s="77">
        <v>17683.333333333336</v>
      </c>
      <c r="E11" s="78">
        <v>12.25</v>
      </c>
      <c r="F11" s="78">
        <v>12</v>
      </c>
      <c r="G11" s="79" t="s">
        <v>149</v>
      </c>
      <c r="H11" s="80">
        <v>17707.583333333336</v>
      </c>
      <c r="I11" s="119"/>
    </row>
    <row r="12" spans="1:9" ht="12.75">
      <c r="A12" s="56" t="str">
        <f>UPPER(" Galicia")</f>
        <v> GALICIA</v>
      </c>
      <c r="B12" s="82">
        <v>41172.95833333333</v>
      </c>
      <c r="C12" s="82">
        <v>17649.2975</v>
      </c>
      <c r="D12" s="82">
        <v>58822.255833333336</v>
      </c>
      <c r="E12" s="83">
        <v>16.61</v>
      </c>
      <c r="F12" s="83">
        <v>31.750833333333333</v>
      </c>
      <c r="G12" s="84">
        <v>3</v>
      </c>
      <c r="H12" s="85">
        <v>58873.61666666667</v>
      </c>
      <c r="I12" s="119"/>
    </row>
    <row r="13" spans="1:9" ht="12.75">
      <c r="A13" s="56"/>
      <c r="B13" s="82"/>
      <c r="C13" s="83"/>
      <c r="D13" s="82"/>
      <c r="E13" s="83"/>
      <c r="F13" s="83"/>
      <c r="G13" s="84"/>
      <c r="H13" s="85"/>
      <c r="I13" s="119"/>
    </row>
    <row r="14" spans="1:9" ht="12.75">
      <c r="A14" s="56" t="str">
        <f>UPPER(" P. de Asturias")</f>
        <v> P. DE ASTURIAS</v>
      </c>
      <c r="B14" s="86">
        <v>5510</v>
      </c>
      <c r="C14" s="87">
        <v>2158.3333333333335</v>
      </c>
      <c r="D14" s="82">
        <v>7668.333333333334</v>
      </c>
      <c r="E14" s="83" t="s">
        <v>149</v>
      </c>
      <c r="F14" s="83" t="s">
        <v>149</v>
      </c>
      <c r="G14" s="84" t="s">
        <v>149</v>
      </c>
      <c r="H14" s="85">
        <v>7668.333333333334</v>
      </c>
      <c r="I14" s="119"/>
    </row>
    <row r="15" spans="1:9" ht="12.75">
      <c r="A15" s="56"/>
      <c r="B15" s="86"/>
      <c r="C15" s="87"/>
      <c r="D15" s="82"/>
      <c r="E15" s="83"/>
      <c r="F15" s="83"/>
      <c r="G15" s="84"/>
      <c r="H15" s="85"/>
      <c r="I15" s="119"/>
    </row>
    <row r="16" spans="1:9" ht="12.75">
      <c r="A16" s="56" t="str">
        <f>UPPER(" Cantabria")</f>
        <v> CANTABRIA</v>
      </c>
      <c r="B16" s="86">
        <v>4047.3</v>
      </c>
      <c r="C16" s="87">
        <v>2758.5</v>
      </c>
      <c r="D16" s="82">
        <v>6805.8</v>
      </c>
      <c r="E16" s="83" t="s">
        <v>149</v>
      </c>
      <c r="F16" s="83">
        <v>36.1</v>
      </c>
      <c r="G16" s="84" t="s">
        <v>149</v>
      </c>
      <c r="H16" s="85">
        <v>6841.9</v>
      </c>
      <c r="I16" s="119"/>
    </row>
    <row r="17" spans="1:9" ht="12.75">
      <c r="A17" s="56"/>
      <c r="B17" s="86"/>
      <c r="C17" s="87"/>
      <c r="D17" s="82"/>
      <c r="E17" s="83"/>
      <c r="F17" s="83"/>
      <c r="G17" s="84"/>
      <c r="H17" s="85"/>
      <c r="I17" s="119"/>
    </row>
    <row r="18" spans="1:9" ht="12.75">
      <c r="A18" s="55" t="s">
        <v>48</v>
      </c>
      <c r="B18" s="76">
        <v>8302.5</v>
      </c>
      <c r="C18" s="77">
        <v>150</v>
      </c>
      <c r="D18" s="77">
        <v>8452.5</v>
      </c>
      <c r="E18" s="78" t="s">
        <v>149</v>
      </c>
      <c r="F18" s="78" t="s">
        <v>149</v>
      </c>
      <c r="G18" s="79" t="s">
        <v>149</v>
      </c>
      <c r="H18" s="80">
        <v>8452.5</v>
      </c>
      <c r="I18" s="119"/>
    </row>
    <row r="19" spans="1:9" ht="12.75">
      <c r="A19" s="55" t="s">
        <v>49</v>
      </c>
      <c r="B19" s="76">
        <v>11734.65</v>
      </c>
      <c r="C19" s="81">
        <v>301.0104166666667</v>
      </c>
      <c r="D19" s="77">
        <v>12035.660416666666</v>
      </c>
      <c r="E19" s="78" t="s">
        <v>149</v>
      </c>
      <c r="F19" s="78" t="s">
        <v>149</v>
      </c>
      <c r="G19" s="79" t="s">
        <v>149</v>
      </c>
      <c r="H19" s="80">
        <v>12035.660416666666</v>
      </c>
      <c r="I19" s="119"/>
    </row>
    <row r="20" spans="1:9" ht="12.75">
      <c r="A20" s="55" t="s">
        <v>50</v>
      </c>
      <c r="B20" s="76">
        <v>13408.65</v>
      </c>
      <c r="C20" s="81">
        <v>375</v>
      </c>
      <c r="D20" s="77">
        <v>13783.65</v>
      </c>
      <c r="E20" s="78" t="s">
        <v>149</v>
      </c>
      <c r="F20" s="78" t="s">
        <v>149</v>
      </c>
      <c r="G20" s="79" t="s">
        <v>149</v>
      </c>
      <c r="H20" s="80">
        <v>13783.65</v>
      </c>
      <c r="I20" s="119"/>
    </row>
    <row r="21" spans="1:9" ht="12.75">
      <c r="A21" s="56" t="str">
        <f>UPPER(" País Vasco")</f>
        <v> PAÍS VASCO</v>
      </c>
      <c r="B21" s="86">
        <v>33445.8</v>
      </c>
      <c r="C21" s="82">
        <v>826.0104166666667</v>
      </c>
      <c r="D21" s="82">
        <v>34271.81041666667</v>
      </c>
      <c r="E21" s="83" t="s">
        <v>149</v>
      </c>
      <c r="F21" s="83" t="s">
        <v>149</v>
      </c>
      <c r="G21" s="84" t="s">
        <v>149</v>
      </c>
      <c r="H21" s="85">
        <v>34271.81041666667</v>
      </c>
      <c r="I21" s="119"/>
    </row>
    <row r="22" spans="1:9" ht="12.75">
      <c r="A22" s="56"/>
      <c r="B22" s="86"/>
      <c r="C22" s="82"/>
      <c r="D22" s="82"/>
      <c r="E22" s="83"/>
      <c r="F22" s="83"/>
      <c r="G22" s="84"/>
      <c r="H22" s="85"/>
      <c r="I22" s="119"/>
    </row>
    <row r="23" spans="1:9" ht="12.75">
      <c r="A23" s="56" t="str">
        <f>UPPER(" Navarra")</f>
        <v> NAVARRA</v>
      </c>
      <c r="B23" s="86">
        <v>30208.033333333333</v>
      </c>
      <c r="C23" s="82">
        <v>734.7866666666666</v>
      </c>
      <c r="D23" s="82">
        <v>30942.82</v>
      </c>
      <c r="E23" s="83" t="s">
        <v>149</v>
      </c>
      <c r="F23" s="83" t="s">
        <v>149</v>
      </c>
      <c r="G23" s="84" t="s">
        <v>149</v>
      </c>
      <c r="H23" s="85">
        <v>30942.82</v>
      </c>
      <c r="I23" s="119"/>
    </row>
    <row r="24" spans="1:9" ht="12.75">
      <c r="A24" s="56"/>
      <c r="B24" s="86"/>
      <c r="C24" s="82"/>
      <c r="D24" s="82"/>
      <c r="E24" s="83"/>
      <c r="F24" s="83"/>
      <c r="G24" s="84"/>
      <c r="H24" s="85"/>
      <c r="I24" s="119"/>
    </row>
    <row r="25" spans="1:9" ht="12.75">
      <c r="A25" s="56" t="str">
        <f>UPPER(" La Rioja")</f>
        <v> LA RIOJA</v>
      </c>
      <c r="B25" s="82">
        <v>3562.125</v>
      </c>
      <c r="C25" s="82">
        <v>270.25</v>
      </c>
      <c r="D25" s="82">
        <v>3832.375</v>
      </c>
      <c r="E25" s="83" t="s">
        <v>149</v>
      </c>
      <c r="F25" s="83" t="s">
        <v>149</v>
      </c>
      <c r="G25" s="84" t="s">
        <v>149</v>
      </c>
      <c r="H25" s="85">
        <v>3832.375</v>
      </c>
      <c r="I25" s="119"/>
    </row>
    <row r="26" spans="1:9" ht="12.75">
      <c r="A26" s="56"/>
      <c r="B26" s="82"/>
      <c r="C26" s="82"/>
      <c r="D26" s="83"/>
      <c r="E26" s="83"/>
      <c r="F26" s="83"/>
      <c r="G26" s="84"/>
      <c r="H26" s="85"/>
      <c r="I26" s="119"/>
    </row>
    <row r="27" spans="1:9" ht="12.75">
      <c r="A27" s="55" t="s">
        <v>51</v>
      </c>
      <c r="B27" s="86">
        <v>14649.32</v>
      </c>
      <c r="C27" s="77">
        <v>663.3333333333334</v>
      </c>
      <c r="D27" s="81">
        <v>15312.653333333334</v>
      </c>
      <c r="E27" s="78">
        <v>4.166666666666667</v>
      </c>
      <c r="F27" s="78">
        <v>2.5</v>
      </c>
      <c r="G27" s="79" t="s">
        <v>149</v>
      </c>
      <c r="H27" s="80">
        <v>15319.32</v>
      </c>
      <c r="I27" s="119"/>
    </row>
    <row r="28" spans="1:9" ht="12.75">
      <c r="A28" s="55" t="s">
        <v>52</v>
      </c>
      <c r="B28" s="77">
        <v>2625.4041666666667</v>
      </c>
      <c r="C28" s="77">
        <v>423.9583333333333</v>
      </c>
      <c r="D28" s="77">
        <v>3049.3625</v>
      </c>
      <c r="E28" s="78" t="s">
        <v>149</v>
      </c>
      <c r="F28" s="78" t="s">
        <v>149</v>
      </c>
      <c r="G28" s="79" t="s">
        <v>149</v>
      </c>
      <c r="H28" s="80">
        <v>3049.3625</v>
      </c>
      <c r="I28" s="119"/>
    </row>
    <row r="29" spans="1:9" ht="12.75">
      <c r="A29" s="55" t="s">
        <v>53</v>
      </c>
      <c r="B29" s="76">
        <v>41000</v>
      </c>
      <c r="C29" s="77">
        <v>829.1666666666666</v>
      </c>
      <c r="D29" s="81">
        <v>41829.166666666664</v>
      </c>
      <c r="E29" s="78" t="s">
        <v>149</v>
      </c>
      <c r="F29" s="78" t="s">
        <v>149</v>
      </c>
      <c r="G29" s="79" t="s">
        <v>149</v>
      </c>
      <c r="H29" s="80">
        <v>41829.166666666664</v>
      </c>
      <c r="I29" s="119"/>
    </row>
    <row r="30" spans="1:9" ht="12.75">
      <c r="A30" s="56" t="str">
        <f>UPPER(" Aragón")</f>
        <v> ARAGÓN</v>
      </c>
      <c r="B30" s="82">
        <v>58274.72416666667</v>
      </c>
      <c r="C30" s="82">
        <v>1916.4583333333335</v>
      </c>
      <c r="D30" s="82">
        <v>60191.182499999995</v>
      </c>
      <c r="E30" s="83">
        <v>4.166666666666667</v>
      </c>
      <c r="F30" s="83">
        <v>2.5</v>
      </c>
      <c r="G30" s="84" t="s">
        <v>149</v>
      </c>
      <c r="H30" s="85">
        <v>60197.84916666667</v>
      </c>
      <c r="I30" s="119"/>
    </row>
    <row r="31" spans="1:9" ht="12.75">
      <c r="A31" s="56"/>
      <c r="B31" s="82"/>
      <c r="C31" s="82"/>
      <c r="D31" s="82"/>
      <c r="E31" s="83"/>
      <c r="F31" s="83"/>
      <c r="G31" s="84"/>
      <c r="H31" s="85"/>
      <c r="I31" s="119"/>
    </row>
    <row r="32" spans="1:9" ht="12.75">
      <c r="A32" s="55" t="s">
        <v>54</v>
      </c>
      <c r="B32" s="76">
        <v>22076.600333333332</v>
      </c>
      <c r="C32" s="77">
        <v>829.3138333333334</v>
      </c>
      <c r="D32" s="77">
        <v>22905.914166666666</v>
      </c>
      <c r="E32" s="78" t="s">
        <v>149</v>
      </c>
      <c r="F32" s="78" t="s">
        <v>149</v>
      </c>
      <c r="G32" s="79" t="s">
        <v>149</v>
      </c>
      <c r="H32" s="80">
        <v>22905.914166666666</v>
      </c>
      <c r="I32" s="119"/>
    </row>
    <row r="33" spans="1:9" ht="12.75">
      <c r="A33" s="55" t="s">
        <v>55</v>
      </c>
      <c r="B33" s="76">
        <v>11787.51</v>
      </c>
      <c r="C33" s="77">
        <v>1387.5</v>
      </c>
      <c r="D33" s="81">
        <v>13175.01</v>
      </c>
      <c r="E33" s="78" t="s">
        <v>149</v>
      </c>
      <c r="F33" s="78" t="s">
        <v>149</v>
      </c>
      <c r="G33" s="79" t="s">
        <v>149</v>
      </c>
      <c r="H33" s="80">
        <v>13175.01</v>
      </c>
      <c r="I33" s="119"/>
    </row>
    <row r="34" spans="1:9" ht="12.75">
      <c r="A34" s="55" t="s">
        <v>56</v>
      </c>
      <c r="B34" s="76">
        <v>37179.39633333333</v>
      </c>
      <c r="C34" s="77">
        <v>280</v>
      </c>
      <c r="D34" s="81">
        <v>37459.39633333333</v>
      </c>
      <c r="E34" s="78" t="s">
        <v>149</v>
      </c>
      <c r="F34" s="78" t="s">
        <v>149</v>
      </c>
      <c r="G34" s="79" t="s">
        <v>149</v>
      </c>
      <c r="H34" s="80">
        <v>37459.39633333333</v>
      </c>
      <c r="I34" s="119"/>
    </row>
    <row r="35" spans="1:9" ht="12.75">
      <c r="A35" s="55" t="s">
        <v>57</v>
      </c>
      <c r="B35" s="76">
        <v>49274</v>
      </c>
      <c r="C35" s="77">
        <v>299</v>
      </c>
      <c r="D35" s="77">
        <v>49573</v>
      </c>
      <c r="E35" s="78" t="s">
        <v>149</v>
      </c>
      <c r="F35" s="78" t="s">
        <v>149</v>
      </c>
      <c r="G35" s="79" t="s">
        <v>149</v>
      </c>
      <c r="H35" s="80">
        <v>49573</v>
      </c>
      <c r="I35" s="119"/>
    </row>
    <row r="36" spans="1:9" ht="12.75">
      <c r="A36" s="56" t="str">
        <f>UPPER(" Cataluña")</f>
        <v> CATALUÑA</v>
      </c>
      <c r="B36" s="86">
        <v>120317.50666666665</v>
      </c>
      <c r="C36" s="82">
        <v>2795.8138333333336</v>
      </c>
      <c r="D36" s="82">
        <v>123113.3205</v>
      </c>
      <c r="E36" s="83" t="s">
        <v>149</v>
      </c>
      <c r="F36" s="83" t="s">
        <v>149</v>
      </c>
      <c r="G36" s="84" t="s">
        <v>149</v>
      </c>
      <c r="H36" s="85">
        <v>123113.3205</v>
      </c>
      <c r="I36" s="119"/>
    </row>
    <row r="37" spans="1:9" ht="12.75">
      <c r="A37" s="56"/>
      <c r="B37" s="86"/>
      <c r="C37" s="82"/>
      <c r="D37" s="83"/>
      <c r="E37" s="83"/>
      <c r="F37" s="83"/>
      <c r="G37" s="84"/>
      <c r="H37" s="85"/>
      <c r="I37" s="119"/>
    </row>
    <row r="38" spans="1:9" ht="12.75">
      <c r="A38" s="56" t="str">
        <f>UPPER(" Baleares")</f>
        <v> BALEARES</v>
      </c>
      <c r="B38" s="86">
        <v>6232.12</v>
      </c>
      <c r="C38" s="82">
        <v>455.67</v>
      </c>
      <c r="D38" s="87">
        <v>6687.79</v>
      </c>
      <c r="E38" s="83" t="s">
        <v>149</v>
      </c>
      <c r="F38" s="84">
        <v>0.4675</v>
      </c>
      <c r="G38" s="84">
        <v>0.25</v>
      </c>
      <c r="H38" s="85">
        <v>6688.5075</v>
      </c>
      <c r="I38" s="119"/>
    </row>
    <row r="39" spans="1:9" ht="12.75">
      <c r="A39" s="56"/>
      <c r="B39" s="86"/>
      <c r="C39" s="82"/>
      <c r="D39" s="87"/>
      <c r="E39" s="83"/>
      <c r="F39" s="87"/>
      <c r="G39" s="88"/>
      <c r="H39" s="85"/>
      <c r="I39" s="119"/>
    </row>
    <row r="40" spans="1:9" ht="12.75">
      <c r="A40" s="55" t="s">
        <v>58</v>
      </c>
      <c r="B40" s="77">
        <v>3397.5</v>
      </c>
      <c r="C40" s="77">
        <v>354.1666666666667</v>
      </c>
      <c r="D40" s="77">
        <v>3751.6666666666665</v>
      </c>
      <c r="E40" s="78" t="s">
        <v>149</v>
      </c>
      <c r="F40" s="78" t="s">
        <v>149</v>
      </c>
      <c r="G40" s="79" t="s">
        <v>149</v>
      </c>
      <c r="H40" s="80">
        <v>3751.6666666666665</v>
      </c>
      <c r="I40" s="119"/>
    </row>
    <row r="41" spans="1:9" ht="12.75">
      <c r="A41" s="55" t="s">
        <v>59</v>
      </c>
      <c r="B41" s="76">
        <v>31663.62</v>
      </c>
      <c r="C41" s="77">
        <v>170.20833333333334</v>
      </c>
      <c r="D41" s="77">
        <v>31833.82833333333</v>
      </c>
      <c r="E41" s="78" t="s">
        <v>149</v>
      </c>
      <c r="F41" s="78" t="s">
        <v>149</v>
      </c>
      <c r="G41" s="79" t="s">
        <v>149</v>
      </c>
      <c r="H41" s="80">
        <v>31833.82833333333</v>
      </c>
      <c r="I41" s="119"/>
    </row>
    <row r="42" spans="1:9" ht="12.75">
      <c r="A42" s="55" t="s">
        <v>60</v>
      </c>
      <c r="B42" s="77">
        <v>2358.5833333333335</v>
      </c>
      <c r="C42" s="77">
        <v>1677.0833333333333</v>
      </c>
      <c r="D42" s="77">
        <v>4035.666666666667</v>
      </c>
      <c r="E42" s="84">
        <v>0.041666666666666664</v>
      </c>
      <c r="F42" s="84">
        <v>0.04</v>
      </c>
      <c r="G42" s="84">
        <v>0.029166666666666667</v>
      </c>
      <c r="H42" s="80">
        <v>4035.7775</v>
      </c>
      <c r="I42" s="119"/>
    </row>
    <row r="43" spans="1:9" ht="12.75">
      <c r="A43" s="55" t="s">
        <v>61</v>
      </c>
      <c r="B43" s="76">
        <v>7893.765</v>
      </c>
      <c r="C43" s="76">
        <v>103.125</v>
      </c>
      <c r="D43" s="77">
        <v>7996.89</v>
      </c>
      <c r="E43" s="78" t="s">
        <v>149</v>
      </c>
      <c r="F43" s="78" t="s">
        <v>149</v>
      </c>
      <c r="G43" s="79" t="s">
        <v>149</v>
      </c>
      <c r="H43" s="80">
        <v>7996.89</v>
      </c>
      <c r="I43" s="119"/>
    </row>
    <row r="44" spans="1:9" ht="12.75">
      <c r="A44" s="55" t="s">
        <v>62</v>
      </c>
      <c r="B44" s="76">
        <v>720</v>
      </c>
      <c r="C44" s="77">
        <v>92.5</v>
      </c>
      <c r="D44" s="77">
        <v>812.5</v>
      </c>
      <c r="E44" s="78" t="s">
        <v>149</v>
      </c>
      <c r="F44" s="78" t="s">
        <v>149</v>
      </c>
      <c r="G44" s="79" t="s">
        <v>149</v>
      </c>
      <c r="H44" s="80">
        <v>812.5</v>
      </c>
      <c r="I44" s="119"/>
    </row>
    <row r="45" spans="1:9" ht="12.75">
      <c r="A45" s="55" t="s">
        <v>63</v>
      </c>
      <c r="B45" s="77">
        <v>26696.833333333332</v>
      </c>
      <c r="C45" s="77">
        <v>400</v>
      </c>
      <c r="D45" s="77">
        <v>27096.833333333332</v>
      </c>
      <c r="E45" s="78" t="s">
        <v>149</v>
      </c>
      <c r="F45" s="78" t="s">
        <v>149</v>
      </c>
      <c r="G45" s="79" t="s">
        <v>149</v>
      </c>
      <c r="H45" s="80">
        <v>27096.833333333332</v>
      </c>
      <c r="I45" s="119"/>
    </row>
    <row r="46" spans="1:9" ht="12.75">
      <c r="A46" s="55" t="s">
        <v>64</v>
      </c>
      <c r="B46" s="77">
        <v>2920.6666666666665</v>
      </c>
      <c r="C46" s="77">
        <v>6</v>
      </c>
      <c r="D46" s="77">
        <v>2926.6666666666665</v>
      </c>
      <c r="E46" s="78" t="s">
        <v>149</v>
      </c>
      <c r="F46" s="78" t="s">
        <v>149</v>
      </c>
      <c r="G46" s="79" t="s">
        <v>149</v>
      </c>
      <c r="H46" s="80">
        <v>2926.6666666666665</v>
      </c>
      <c r="I46" s="119"/>
    </row>
    <row r="47" spans="1:9" ht="12.75">
      <c r="A47" s="55" t="s">
        <v>65</v>
      </c>
      <c r="B47" s="76">
        <v>131321.47875</v>
      </c>
      <c r="C47" s="77">
        <v>80.325</v>
      </c>
      <c r="D47" s="77">
        <v>131401.80375000002</v>
      </c>
      <c r="E47" s="78">
        <v>0.4</v>
      </c>
      <c r="F47" s="78" t="s">
        <v>149</v>
      </c>
      <c r="G47" s="79" t="s">
        <v>149</v>
      </c>
      <c r="H47" s="80">
        <v>131402.20375000002</v>
      </c>
      <c r="I47" s="119"/>
    </row>
    <row r="48" spans="1:9" ht="12.75">
      <c r="A48" s="55" t="s">
        <v>66</v>
      </c>
      <c r="B48" s="77" t="s">
        <v>149</v>
      </c>
      <c r="C48" s="77">
        <v>416.6666666666667</v>
      </c>
      <c r="D48" s="77">
        <v>416.6666666666667</v>
      </c>
      <c r="E48" s="78" t="s">
        <v>149</v>
      </c>
      <c r="F48" s="78" t="s">
        <v>149</v>
      </c>
      <c r="G48" s="79" t="s">
        <v>149</v>
      </c>
      <c r="H48" s="80">
        <v>416.6666666666667</v>
      </c>
      <c r="I48" s="119"/>
    </row>
    <row r="49" spans="1:9" ht="12.75">
      <c r="A49" s="56" t="str">
        <f>UPPER(" Castilla y León")</f>
        <v> CASTILLA Y LEÓN</v>
      </c>
      <c r="B49" s="82">
        <v>206972.44708333333</v>
      </c>
      <c r="C49" s="82">
        <v>3300.0749999999994</v>
      </c>
      <c r="D49" s="82">
        <v>210272.52208333334</v>
      </c>
      <c r="E49" s="83">
        <v>0.4416666666666667</v>
      </c>
      <c r="F49" s="83">
        <v>0.04</v>
      </c>
      <c r="G49" s="84">
        <v>0.029166666666666667</v>
      </c>
      <c r="H49" s="85">
        <v>210273.03291666668</v>
      </c>
      <c r="I49" s="119"/>
    </row>
    <row r="50" spans="1:9" ht="12.75">
      <c r="A50" s="56"/>
      <c r="B50" s="82"/>
      <c r="C50" s="82"/>
      <c r="D50" s="82"/>
      <c r="E50" s="83"/>
      <c r="F50" s="83"/>
      <c r="G50" s="84"/>
      <c r="H50" s="85"/>
      <c r="I50" s="119"/>
    </row>
    <row r="51" spans="1:9" ht="12.75">
      <c r="A51" s="56" t="str">
        <f>UPPER(" Madrid")</f>
        <v> MADRID</v>
      </c>
      <c r="B51" s="82">
        <v>40533.365</v>
      </c>
      <c r="C51" s="82" t="s">
        <v>149</v>
      </c>
      <c r="D51" s="82">
        <v>40533.365</v>
      </c>
      <c r="E51" s="83" t="s">
        <v>149</v>
      </c>
      <c r="F51" s="83" t="s">
        <v>149</v>
      </c>
      <c r="G51" s="84" t="s">
        <v>149</v>
      </c>
      <c r="H51" s="85">
        <v>40533.365</v>
      </c>
      <c r="I51" s="119"/>
    </row>
    <row r="52" spans="1:9" ht="12.75">
      <c r="A52" s="56"/>
      <c r="B52" s="82"/>
      <c r="C52" s="82"/>
      <c r="D52" s="82"/>
      <c r="E52" s="83"/>
      <c r="F52" s="83"/>
      <c r="G52" s="84"/>
      <c r="H52" s="85"/>
      <c r="I52" s="119"/>
    </row>
    <row r="53" spans="1:9" ht="12.75">
      <c r="A53" s="55" t="s">
        <v>67</v>
      </c>
      <c r="B53" s="76">
        <v>894.53</v>
      </c>
      <c r="C53" s="77">
        <v>162.5</v>
      </c>
      <c r="D53" s="76">
        <v>1057.03</v>
      </c>
      <c r="E53" s="84">
        <v>0.3333333333333333</v>
      </c>
      <c r="F53" s="78" t="s">
        <v>149</v>
      </c>
      <c r="G53" s="79" t="s">
        <v>149</v>
      </c>
      <c r="H53" s="80">
        <v>1057.3633333333332</v>
      </c>
      <c r="I53" s="119"/>
    </row>
    <row r="54" spans="1:9" ht="12.75">
      <c r="A54" s="55" t="s">
        <v>68</v>
      </c>
      <c r="B54" s="77">
        <v>3368.6666666666665</v>
      </c>
      <c r="C54" s="77">
        <v>545.7</v>
      </c>
      <c r="D54" s="76">
        <v>3914.366666666667</v>
      </c>
      <c r="E54" s="81">
        <v>0.5</v>
      </c>
      <c r="F54" s="78" t="s">
        <v>149</v>
      </c>
      <c r="G54" s="79" t="s">
        <v>149</v>
      </c>
      <c r="H54" s="80">
        <v>3914.866666666667</v>
      </c>
      <c r="I54" s="119"/>
    </row>
    <row r="55" spans="1:9" ht="12.75">
      <c r="A55" s="55" t="s">
        <v>69</v>
      </c>
      <c r="B55" s="77">
        <v>25646.356666666667</v>
      </c>
      <c r="C55" s="77">
        <v>294.7</v>
      </c>
      <c r="D55" s="81">
        <v>25941.056666666667</v>
      </c>
      <c r="E55" s="78" t="s">
        <v>149</v>
      </c>
      <c r="F55" s="78" t="s">
        <v>149</v>
      </c>
      <c r="G55" s="79" t="s">
        <v>149</v>
      </c>
      <c r="H55" s="80">
        <v>25941.056666666667</v>
      </c>
      <c r="I55" s="119"/>
    </row>
    <row r="56" spans="1:9" ht="12.75">
      <c r="A56" s="55" t="s">
        <v>70</v>
      </c>
      <c r="B56" s="76">
        <v>132870.68166666667</v>
      </c>
      <c r="C56" s="77">
        <v>52.975</v>
      </c>
      <c r="D56" s="76">
        <v>132923.65666666668</v>
      </c>
      <c r="E56" s="78" t="s">
        <v>149</v>
      </c>
      <c r="F56" s="78" t="s">
        <v>149</v>
      </c>
      <c r="G56" s="79" t="s">
        <v>149</v>
      </c>
      <c r="H56" s="80">
        <v>132923.65666666668</v>
      </c>
      <c r="I56" s="119"/>
    </row>
    <row r="57" spans="1:9" ht="12.75">
      <c r="A57" s="55" t="s">
        <v>71</v>
      </c>
      <c r="B57" s="77">
        <v>94342.1625</v>
      </c>
      <c r="C57" s="77">
        <v>234.4375</v>
      </c>
      <c r="D57" s="77">
        <v>94576.6</v>
      </c>
      <c r="E57" s="78">
        <v>0.9375</v>
      </c>
      <c r="F57" s="78">
        <v>5.6875</v>
      </c>
      <c r="G57" s="84">
        <v>0.4166666666666667</v>
      </c>
      <c r="H57" s="80">
        <v>94583.64166666668</v>
      </c>
      <c r="I57" s="119"/>
    </row>
    <row r="58" spans="1:9" ht="12.75">
      <c r="A58" s="56" t="str">
        <f>UPPER(" Castilla-La Mancha")</f>
        <v> CASTILLA-LA MANCHA</v>
      </c>
      <c r="B58" s="82">
        <v>257122.39750000002</v>
      </c>
      <c r="C58" s="82">
        <v>1290.3125</v>
      </c>
      <c r="D58" s="82">
        <v>258412.71</v>
      </c>
      <c r="E58" s="83">
        <v>1.7708333333333333</v>
      </c>
      <c r="F58" s="83">
        <v>5.6875</v>
      </c>
      <c r="G58" s="84">
        <v>0.4166666666666667</v>
      </c>
      <c r="H58" s="85">
        <v>258420.58500000002</v>
      </c>
      <c r="I58" s="119"/>
    </row>
    <row r="59" spans="1:9" ht="12.75">
      <c r="A59" s="56"/>
      <c r="B59" s="82"/>
      <c r="C59" s="82"/>
      <c r="D59" s="83"/>
      <c r="E59" s="83"/>
      <c r="F59" s="83"/>
      <c r="G59" s="84"/>
      <c r="H59" s="85"/>
      <c r="I59" s="119"/>
    </row>
    <row r="60" spans="1:9" ht="12.75">
      <c r="A60" s="55" t="s">
        <v>72</v>
      </c>
      <c r="B60" s="76">
        <v>5848.4783333333335</v>
      </c>
      <c r="C60" s="77">
        <v>57.05</v>
      </c>
      <c r="D60" s="81">
        <v>5905.528333333334</v>
      </c>
      <c r="E60" s="78" t="s">
        <v>149</v>
      </c>
      <c r="F60" s="78" t="s">
        <v>149</v>
      </c>
      <c r="G60" s="79" t="s">
        <v>149</v>
      </c>
      <c r="H60" s="80">
        <v>5905.528333333334</v>
      </c>
      <c r="I60" s="119"/>
    </row>
    <row r="61" spans="1:9" ht="12.75">
      <c r="A61" s="55" t="s">
        <v>73</v>
      </c>
      <c r="B61" s="76">
        <v>15043.1075</v>
      </c>
      <c r="C61" s="77">
        <v>71.77083333333333</v>
      </c>
      <c r="D61" s="81">
        <v>15114.878333333334</v>
      </c>
      <c r="E61" s="78" t="s">
        <v>149</v>
      </c>
      <c r="F61" s="78" t="s">
        <v>149</v>
      </c>
      <c r="G61" s="79" t="s">
        <v>149</v>
      </c>
      <c r="H61" s="80">
        <v>15114.878333333334</v>
      </c>
      <c r="I61" s="119"/>
    </row>
    <row r="62" spans="1:9" ht="12.75">
      <c r="A62" s="55" t="s">
        <v>74</v>
      </c>
      <c r="B62" s="77">
        <v>59111.46666666667</v>
      </c>
      <c r="C62" s="77">
        <v>621.0733333333334</v>
      </c>
      <c r="D62" s="77">
        <v>59732.54</v>
      </c>
      <c r="E62" s="78" t="s">
        <v>149</v>
      </c>
      <c r="F62" s="78" t="s">
        <v>149</v>
      </c>
      <c r="G62" s="79" t="s">
        <v>149</v>
      </c>
      <c r="H62" s="80">
        <v>59732.54</v>
      </c>
      <c r="I62" s="119"/>
    </row>
    <row r="63" spans="1:9" ht="12.75">
      <c r="A63" s="56" t="str">
        <f>UPPER(" C. Valenciana")</f>
        <v> C. VALENCIANA</v>
      </c>
      <c r="B63" s="82">
        <v>80003.0525</v>
      </c>
      <c r="C63" s="82">
        <v>749.8941666666667</v>
      </c>
      <c r="D63" s="82">
        <v>80752.94666666667</v>
      </c>
      <c r="E63" s="83" t="s">
        <v>149</v>
      </c>
      <c r="F63" s="83" t="s">
        <v>149</v>
      </c>
      <c r="G63" s="84" t="s">
        <v>149</v>
      </c>
      <c r="H63" s="85">
        <v>80752.94666666667</v>
      </c>
      <c r="I63" s="119"/>
    </row>
    <row r="64" spans="1:9" ht="12.75">
      <c r="A64" s="56"/>
      <c r="B64" s="82"/>
      <c r="C64" s="82"/>
      <c r="D64" s="82"/>
      <c r="E64" s="83"/>
      <c r="F64" s="83"/>
      <c r="G64" s="84"/>
      <c r="H64" s="85"/>
      <c r="I64" s="119"/>
    </row>
    <row r="65" spans="1:9" ht="12.75">
      <c r="A65" s="56" t="str">
        <f>UPPER(" R. de Murcia")</f>
        <v> R. DE MURCIA</v>
      </c>
      <c r="B65" s="86">
        <v>8181.119375282191</v>
      </c>
      <c r="C65" s="82">
        <v>298.0925655490357</v>
      </c>
      <c r="D65" s="82">
        <v>8479.211940831226</v>
      </c>
      <c r="E65" s="83">
        <v>16.46875</v>
      </c>
      <c r="F65" s="83">
        <v>2.35125</v>
      </c>
      <c r="G65" s="84">
        <v>0.4165</v>
      </c>
      <c r="H65" s="85">
        <v>8498.448440831226</v>
      </c>
      <c r="I65" s="119"/>
    </row>
    <row r="66" spans="1:9" ht="12.75">
      <c r="A66" s="56"/>
      <c r="B66" s="86"/>
      <c r="C66" s="82"/>
      <c r="D66" s="82"/>
      <c r="E66" s="83"/>
      <c r="F66" s="83"/>
      <c r="G66" s="84"/>
      <c r="H66" s="85"/>
      <c r="I66" s="119"/>
    </row>
    <row r="67" spans="1:9" ht="12.75">
      <c r="A67" s="55" t="s">
        <v>75</v>
      </c>
      <c r="B67" s="77">
        <v>29388.75</v>
      </c>
      <c r="C67" s="77">
        <v>625</v>
      </c>
      <c r="D67" s="77">
        <v>30013.75</v>
      </c>
      <c r="E67" s="78">
        <v>1.6666666666666667</v>
      </c>
      <c r="F67" s="78">
        <v>1.8</v>
      </c>
      <c r="G67" s="84">
        <v>0.2916666666666667</v>
      </c>
      <c r="H67" s="80">
        <v>30017.508333333335</v>
      </c>
      <c r="I67" s="119"/>
    </row>
    <row r="68" spans="1:9" ht="12.75">
      <c r="A68" s="55" t="s">
        <v>76</v>
      </c>
      <c r="B68" s="77">
        <v>1368.7916666666667</v>
      </c>
      <c r="C68" s="77">
        <v>937.5</v>
      </c>
      <c r="D68" s="77">
        <v>2306.291666666667</v>
      </c>
      <c r="E68" s="78">
        <v>2.0833333333333335</v>
      </c>
      <c r="F68" s="78">
        <v>3</v>
      </c>
      <c r="G68" s="84">
        <v>0.4375</v>
      </c>
      <c r="H68" s="80">
        <v>2311.8125000000005</v>
      </c>
      <c r="I68" s="119"/>
    </row>
    <row r="69" spans="1:9" ht="12.75">
      <c r="A69" s="56" t="str">
        <f>UPPER(" Extremadura")</f>
        <v> EXTREMADURA</v>
      </c>
      <c r="B69" s="82">
        <v>30757.541666666668</v>
      </c>
      <c r="C69" s="82">
        <v>1562.5</v>
      </c>
      <c r="D69" s="82">
        <v>32320.041666666668</v>
      </c>
      <c r="E69" s="83">
        <v>3.75</v>
      </c>
      <c r="F69" s="83">
        <v>4.8</v>
      </c>
      <c r="G69" s="84">
        <v>0.7291666666666667</v>
      </c>
      <c r="H69" s="89">
        <v>32329.320833333335</v>
      </c>
      <c r="I69" s="119"/>
    </row>
    <row r="70" spans="1:9" ht="12.75">
      <c r="A70" s="56"/>
      <c r="B70" s="82"/>
      <c r="C70" s="82"/>
      <c r="D70" s="82"/>
      <c r="E70" s="83"/>
      <c r="F70" s="83"/>
      <c r="G70" s="84"/>
      <c r="H70" s="89"/>
      <c r="I70" s="119"/>
    </row>
    <row r="71" spans="1:9" ht="12.75">
      <c r="A71" s="55" t="s">
        <v>77</v>
      </c>
      <c r="B71" s="77">
        <v>1890.5683333333334</v>
      </c>
      <c r="C71" s="77">
        <v>50</v>
      </c>
      <c r="D71" s="77">
        <v>1940.5683333333334</v>
      </c>
      <c r="E71" s="78" t="s">
        <v>149</v>
      </c>
      <c r="F71" s="78" t="s">
        <v>149</v>
      </c>
      <c r="G71" s="79" t="s">
        <v>149</v>
      </c>
      <c r="H71" s="80">
        <v>1940.5683333333334</v>
      </c>
      <c r="I71" s="119"/>
    </row>
    <row r="72" spans="1:9" ht="12.75">
      <c r="A72" s="55" t="s">
        <v>78</v>
      </c>
      <c r="B72" s="77">
        <v>10313.28</v>
      </c>
      <c r="C72" s="77">
        <v>633.985</v>
      </c>
      <c r="D72" s="77">
        <v>10947.265000000001</v>
      </c>
      <c r="E72" s="78">
        <v>61.08125</v>
      </c>
      <c r="F72" s="78">
        <v>4.84</v>
      </c>
      <c r="G72" s="90">
        <v>0.49833333333333335</v>
      </c>
      <c r="H72" s="80">
        <v>11013.684583333334</v>
      </c>
      <c r="I72" s="119"/>
    </row>
    <row r="73" spans="1:9" ht="12.75">
      <c r="A73" s="55" t="s">
        <v>79</v>
      </c>
      <c r="B73" s="77">
        <v>12848.615</v>
      </c>
      <c r="C73" s="77">
        <v>209.21333333333334</v>
      </c>
      <c r="D73" s="77">
        <v>13057.828333333333</v>
      </c>
      <c r="E73" s="78" t="s">
        <v>149</v>
      </c>
      <c r="F73" s="78" t="s">
        <v>149</v>
      </c>
      <c r="G73" s="79" t="s">
        <v>149</v>
      </c>
      <c r="H73" s="80">
        <v>13057.828333333333</v>
      </c>
      <c r="I73" s="119"/>
    </row>
    <row r="74" spans="1:9" ht="12.75">
      <c r="A74" s="55" t="s">
        <v>80</v>
      </c>
      <c r="B74" s="76">
        <v>2265.6041666666665</v>
      </c>
      <c r="C74" s="77">
        <v>56.36666666666667</v>
      </c>
      <c r="D74" s="77">
        <v>2321.9708333333333</v>
      </c>
      <c r="E74" s="78" t="s">
        <v>149</v>
      </c>
      <c r="F74" s="78" t="s">
        <v>149</v>
      </c>
      <c r="G74" s="84" t="s">
        <v>149</v>
      </c>
      <c r="H74" s="80">
        <v>2321.9708333333333</v>
      </c>
      <c r="I74" s="119"/>
    </row>
    <row r="75" spans="1:9" ht="12.75">
      <c r="A75" s="55" t="s">
        <v>81</v>
      </c>
      <c r="B75" s="77">
        <v>2579.2375</v>
      </c>
      <c r="C75" s="77" t="s">
        <v>149</v>
      </c>
      <c r="D75" s="77">
        <v>2579.2375</v>
      </c>
      <c r="E75" s="78" t="s">
        <v>149</v>
      </c>
      <c r="F75" s="78" t="s">
        <v>149</v>
      </c>
      <c r="G75" s="79" t="s">
        <v>149</v>
      </c>
      <c r="H75" s="80">
        <v>2579.2375</v>
      </c>
      <c r="I75" s="119"/>
    </row>
    <row r="76" spans="1:9" ht="12.75">
      <c r="A76" s="55" t="s">
        <v>82</v>
      </c>
      <c r="B76" s="77">
        <v>2758.095</v>
      </c>
      <c r="C76" s="77">
        <v>64.52</v>
      </c>
      <c r="D76" s="77">
        <v>2822.615</v>
      </c>
      <c r="E76" s="78">
        <v>11.141666666666667</v>
      </c>
      <c r="F76" s="84">
        <v>0.12375</v>
      </c>
      <c r="G76" s="84">
        <v>0.006666666666666667</v>
      </c>
      <c r="H76" s="80">
        <v>2833.8870833333335</v>
      </c>
      <c r="I76" s="119"/>
    </row>
    <row r="77" spans="1:9" ht="12.75">
      <c r="A77" s="55" t="s">
        <v>83</v>
      </c>
      <c r="B77" s="77">
        <v>9784.483333333334</v>
      </c>
      <c r="C77" s="77" t="s">
        <v>149</v>
      </c>
      <c r="D77" s="77">
        <v>9784.483333333334</v>
      </c>
      <c r="E77" s="78" t="s">
        <v>149</v>
      </c>
      <c r="F77" s="78" t="s">
        <v>149</v>
      </c>
      <c r="G77" s="79" t="s">
        <v>149</v>
      </c>
      <c r="H77" s="80">
        <v>9784.483333333334</v>
      </c>
      <c r="I77" s="119"/>
    </row>
    <row r="78" spans="1:9" ht="12.75">
      <c r="A78" s="55" t="s">
        <v>84</v>
      </c>
      <c r="B78" s="77">
        <v>46232.86499999999</v>
      </c>
      <c r="C78" s="77">
        <v>1225</v>
      </c>
      <c r="D78" s="77">
        <v>47457.86499999999</v>
      </c>
      <c r="E78" s="78" t="s">
        <v>149</v>
      </c>
      <c r="F78" s="78" t="s">
        <v>149</v>
      </c>
      <c r="G78" s="79" t="s">
        <v>149</v>
      </c>
      <c r="H78" s="80">
        <v>47457.86499999999</v>
      </c>
      <c r="I78" s="119"/>
    </row>
    <row r="79" spans="1:9" ht="12.75">
      <c r="A79" s="56" t="str">
        <f>UPPER(" Andalucía")</f>
        <v> ANDALUCÍA</v>
      </c>
      <c r="B79" s="82">
        <v>88672.74833333332</v>
      </c>
      <c r="C79" s="82">
        <v>2239.085</v>
      </c>
      <c r="D79" s="82">
        <v>90911.83333333333</v>
      </c>
      <c r="E79" s="83">
        <v>72.22291666666666</v>
      </c>
      <c r="F79" s="83">
        <v>4.96375</v>
      </c>
      <c r="G79" s="84">
        <v>0.505</v>
      </c>
      <c r="H79" s="85">
        <v>90989.525</v>
      </c>
      <c r="I79" s="119"/>
    </row>
    <row r="80" spans="1:9" ht="12.75">
      <c r="A80" s="56"/>
      <c r="B80" s="82"/>
      <c r="C80" s="83"/>
      <c r="D80" s="82"/>
      <c r="E80" s="83"/>
      <c r="F80" s="83"/>
      <c r="G80" s="84"/>
      <c r="H80" s="85"/>
      <c r="I80" s="119"/>
    </row>
    <row r="81" spans="1:9" ht="12.75">
      <c r="A81" s="55" t="s">
        <v>85</v>
      </c>
      <c r="B81" s="76">
        <v>17306.575</v>
      </c>
      <c r="C81" s="81">
        <v>3.8</v>
      </c>
      <c r="D81" s="77">
        <v>17310.375</v>
      </c>
      <c r="E81" s="78" t="s">
        <v>149</v>
      </c>
      <c r="F81" s="78" t="s">
        <v>149</v>
      </c>
      <c r="G81" s="79" t="s">
        <v>149</v>
      </c>
      <c r="H81" s="80">
        <v>17310.375</v>
      </c>
      <c r="I81" s="119"/>
    </row>
    <row r="82" spans="1:9" ht="12.75">
      <c r="A82" s="55" t="s">
        <v>86</v>
      </c>
      <c r="B82" s="76">
        <v>21600</v>
      </c>
      <c r="C82" s="81">
        <v>583.3333333333334</v>
      </c>
      <c r="D82" s="77">
        <v>22183.333333333332</v>
      </c>
      <c r="E82" s="78" t="s">
        <v>149</v>
      </c>
      <c r="F82" s="78" t="s">
        <v>149</v>
      </c>
      <c r="G82" s="79" t="s">
        <v>149</v>
      </c>
      <c r="H82" s="80">
        <v>22183.333333333332</v>
      </c>
      <c r="I82" s="119"/>
    </row>
    <row r="83" spans="1:9" ht="12.75">
      <c r="A83" s="56" t="str">
        <f>UPPER(" Canarias")</f>
        <v> CANARIAS</v>
      </c>
      <c r="B83" s="86">
        <v>38906.575</v>
      </c>
      <c r="C83" s="87">
        <v>587.1333333333333</v>
      </c>
      <c r="D83" s="82">
        <v>39493.70833333333</v>
      </c>
      <c r="E83" s="83" t="s">
        <v>149</v>
      </c>
      <c r="F83" s="83" t="s">
        <v>149</v>
      </c>
      <c r="G83" s="84" t="s">
        <v>149</v>
      </c>
      <c r="H83" s="85">
        <v>39493.70833333333</v>
      </c>
      <c r="I83" s="119"/>
    </row>
    <row r="84" spans="1:9" ht="12.75">
      <c r="A84" s="56"/>
      <c r="B84" s="86"/>
      <c r="C84" s="87"/>
      <c r="D84" s="82"/>
      <c r="E84" s="83"/>
      <c r="F84" s="83"/>
      <c r="G84" s="84"/>
      <c r="H84" s="91"/>
      <c r="I84" s="119"/>
    </row>
    <row r="85" spans="1:9" ht="13.5" thickBot="1">
      <c r="A85" s="57" t="s">
        <v>87</v>
      </c>
      <c r="B85" s="92">
        <v>1053919.8139586158</v>
      </c>
      <c r="C85" s="92">
        <v>39592.21264888237</v>
      </c>
      <c r="D85" s="92">
        <v>1093512.026607498</v>
      </c>
      <c r="E85" s="93">
        <v>115.43083333333333</v>
      </c>
      <c r="F85" s="93">
        <v>88.66083333333333</v>
      </c>
      <c r="G85" s="94">
        <v>5.346500000000001</v>
      </c>
      <c r="H85" s="95">
        <v>1093721.4647741646</v>
      </c>
      <c r="I85" s="119"/>
    </row>
    <row r="86" spans="8:9" ht="12.75">
      <c r="H86" s="122"/>
      <c r="I86" s="119"/>
    </row>
  </sheetData>
  <mergeCells count="10">
    <mergeCell ref="A3:H3"/>
    <mergeCell ref="A1:H1"/>
    <mergeCell ref="B5:D5"/>
    <mergeCell ref="E5:E7"/>
    <mergeCell ref="F5:F7"/>
    <mergeCell ref="G5:G7"/>
    <mergeCell ref="H5:H7"/>
    <mergeCell ref="B6:B7"/>
    <mergeCell ref="C6:C7"/>
    <mergeCell ref="D6:D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L86"/>
  <sheetViews>
    <sheetView showGridLines="0" zoomScale="75" zoomScaleNormal="75" workbookViewId="0" topLeftCell="A1">
      <selection activeCell="J36" sqref="J36"/>
    </sheetView>
  </sheetViews>
  <sheetFormatPr defaultColWidth="11.421875" defaultRowHeight="12.75"/>
  <cols>
    <col min="1" max="1" width="31.8515625" style="116" customWidth="1"/>
    <col min="2" max="8" width="13.7109375" style="116" customWidth="1"/>
    <col min="9" max="16384" width="11.421875" style="116" customWidth="1"/>
  </cols>
  <sheetData>
    <row r="1" spans="1:8" s="115" customFormat="1" ht="18">
      <c r="A1" s="203" t="s">
        <v>0</v>
      </c>
      <c r="B1" s="203"/>
      <c r="C1" s="203"/>
      <c r="D1" s="203"/>
      <c r="E1" s="203"/>
      <c r="F1" s="203"/>
      <c r="G1" s="203"/>
      <c r="H1" s="203"/>
    </row>
    <row r="2" ht="12.75">
      <c r="A2" s="237" t="s">
        <v>182</v>
      </c>
    </row>
    <row r="3" spans="1:12" ht="15">
      <c r="A3" s="204" t="s">
        <v>170</v>
      </c>
      <c r="B3" s="204"/>
      <c r="C3" s="204"/>
      <c r="D3" s="204"/>
      <c r="E3" s="204"/>
      <c r="F3" s="204"/>
      <c r="G3" s="204"/>
      <c r="H3" s="204"/>
      <c r="I3" s="53"/>
      <c r="J3" s="53"/>
      <c r="K3" s="53"/>
      <c r="L3" s="53"/>
    </row>
    <row r="4" spans="1:12" ht="15" thickBot="1">
      <c r="A4" s="53"/>
      <c r="B4" s="53"/>
      <c r="C4" s="53"/>
      <c r="D4" s="53"/>
      <c r="E4" s="53"/>
      <c r="F4" s="53"/>
      <c r="G4" s="53"/>
      <c r="H4" s="53"/>
      <c r="I4" s="117"/>
      <c r="J4" s="53"/>
      <c r="K4" s="53"/>
      <c r="L4" s="53"/>
    </row>
    <row r="5" spans="1:9" ht="12.75">
      <c r="A5" s="118" t="s">
        <v>41</v>
      </c>
      <c r="B5" s="205" t="s">
        <v>42</v>
      </c>
      <c r="C5" s="206"/>
      <c r="D5" s="207"/>
      <c r="E5" s="208" t="s">
        <v>19</v>
      </c>
      <c r="F5" s="208" t="s">
        <v>20</v>
      </c>
      <c r="G5" s="208" t="s">
        <v>21</v>
      </c>
      <c r="H5" s="180" t="s">
        <v>8</v>
      </c>
      <c r="I5" s="119"/>
    </row>
    <row r="6" spans="1:9" ht="12.75">
      <c r="A6" s="120" t="s">
        <v>43</v>
      </c>
      <c r="B6" s="183" t="s">
        <v>6</v>
      </c>
      <c r="C6" s="183" t="s">
        <v>5</v>
      </c>
      <c r="D6" s="183" t="s">
        <v>8</v>
      </c>
      <c r="E6" s="209"/>
      <c r="F6" s="209"/>
      <c r="G6" s="209"/>
      <c r="H6" s="181"/>
      <c r="I6" s="119"/>
    </row>
    <row r="7" spans="1:9" ht="13.5" thickBot="1">
      <c r="A7" s="121"/>
      <c r="B7" s="182"/>
      <c r="C7" s="182" t="s">
        <v>5</v>
      </c>
      <c r="D7" s="182" t="s">
        <v>8</v>
      </c>
      <c r="E7" s="210"/>
      <c r="F7" s="210"/>
      <c r="G7" s="210"/>
      <c r="H7" s="182"/>
      <c r="I7" s="119"/>
    </row>
    <row r="8" spans="1:9" ht="12.75">
      <c r="A8" s="54" t="s">
        <v>44</v>
      </c>
      <c r="B8" s="160">
        <v>4787.38</v>
      </c>
      <c r="C8" s="161">
        <v>5166.073333333334</v>
      </c>
      <c r="D8" s="161">
        <v>9953.453333333335</v>
      </c>
      <c r="E8" s="162">
        <v>1.56</v>
      </c>
      <c r="F8" s="162">
        <v>7.663333333333333</v>
      </c>
      <c r="G8" s="162">
        <v>0.17333333333333334</v>
      </c>
      <c r="H8" s="160">
        <v>9962.85</v>
      </c>
      <c r="I8" s="119"/>
    </row>
    <row r="9" spans="1:9" ht="12.75">
      <c r="A9" s="55" t="s">
        <v>45</v>
      </c>
      <c r="B9" s="163">
        <v>7400.22</v>
      </c>
      <c r="C9" s="164">
        <v>1707.3333333333333</v>
      </c>
      <c r="D9" s="164">
        <v>9107.553333333333</v>
      </c>
      <c r="E9" s="164" t="s">
        <v>169</v>
      </c>
      <c r="F9" s="164" t="s">
        <v>169</v>
      </c>
      <c r="G9" s="164" t="s">
        <v>169</v>
      </c>
      <c r="H9" s="163">
        <v>9107.553333333333</v>
      </c>
      <c r="I9" s="119"/>
    </row>
    <row r="10" spans="1:9" ht="12.75">
      <c r="A10" s="55" t="s">
        <v>46</v>
      </c>
      <c r="B10" s="163">
        <v>18802.958333333332</v>
      </c>
      <c r="C10" s="164">
        <v>1153.75</v>
      </c>
      <c r="D10" s="164">
        <v>19956.708333333332</v>
      </c>
      <c r="E10" s="164">
        <v>2.56</v>
      </c>
      <c r="F10" s="164">
        <v>11.18</v>
      </c>
      <c r="G10" s="164">
        <v>2.566666666666667</v>
      </c>
      <c r="H10" s="163">
        <v>19973.015</v>
      </c>
      <c r="I10" s="119"/>
    </row>
    <row r="11" spans="1:9" ht="12.75">
      <c r="A11" s="55" t="s">
        <v>47</v>
      </c>
      <c r="B11" s="163">
        <v>4803.75</v>
      </c>
      <c r="C11" s="164">
        <v>9133.333333333334</v>
      </c>
      <c r="D11" s="164">
        <v>13937.083333333334</v>
      </c>
      <c r="E11" s="164">
        <v>10.5</v>
      </c>
      <c r="F11" s="164">
        <v>10</v>
      </c>
      <c r="G11" s="164" t="s">
        <v>169</v>
      </c>
      <c r="H11" s="163">
        <v>13957.583333333334</v>
      </c>
      <c r="I11" s="119"/>
    </row>
    <row r="12" spans="1:9" ht="12.75">
      <c r="A12" s="56" t="s">
        <v>152</v>
      </c>
      <c r="B12" s="165">
        <v>35794.308333333334</v>
      </c>
      <c r="C12" s="165">
        <v>17160.49</v>
      </c>
      <c r="D12" s="165">
        <v>52954.79833333333</v>
      </c>
      <c r="E12" s="165">
        <v>14.62</v>
      </c>
      <c r="F12" s="165">
        <v>28.843333333333334</v>
      </c>
      <c r="G12" s="165">
        <v>2.74</v>
      </c>
      <c r="H12" s="166">
        <v>53001.00166666667</v>
      </c>
      <c r="I12" s="119"/>
    </row>
    <row r="13" spans="1:9" ht="12.75">
      <c r="A13" s="56"/>
      <c r="B13" s="82"/>
      <c r="C13" s="83"/>
      <c r="D13" s="82"/>
      <c r="E13" s="83"/>
      <c r="F13" s="83"/>
      <c r="G13" s="84"/>
      <c r="H13" s="85"/>
      <c r="I13" s="119"/>
    </row>
    <row r="14" spans="1:9" ht="12.75">
      <c r="A14" s="56" t="s">
        <v>153</v>
      </c>
      <c r="B14" s="167">
        <v>5510</v>
      </c>
      <c r="C14" s="166">
        <v>2041.6666666666667</v>
      </c>
      <c r="D14" s="166">
        <v>7551.666666666667</v>
      </c>
      <c r="E14" s="166" t="s">
        <v>169</v>
      </c>
      <c r="F14" s="166" t="s">
        <v>169</v>
      </c>
      <c r="G14" s="166" t="s">
        <v>169</v>
      </c>
      <c r="H14" s="167">
        <v>7551.666666666667</v>
      </c>
      <c r="I14" s="119"/>
    </row>
    <row r="15" spans="1:9" ht="12.75">
      <c r="A15" s="56"/>
      <c r="B15" s="86"/>
      <c r="C15" s="87"/>
      <c r="D15" s="82"/>
      <c r="E15" s="83"/>
      <c r="F15" s="83"/>
      <c r="G15" s="84"/>
      <c r="H15" s="85"/>
      <c r="I15" s="119"/>
    </row>
    <row r="16" spans="1:9" ht="12.75">
      <c r="A16" s="56" t="s">
        <v>154</v>
      </c>
      <c r="B16" s="167">
        <v>3964.725</v>
      </c>
      <c r="C16" s="166">
        <v>2861.325</v>
      </c>
      <c r="D16" s="166">
        <v>6826.05</v>
      </c>
      <c r="E16" s="166">
        <v>0.7850467289719626</v>
      </c>
      <c r="F16" s="166">
        <v>45.344</v>
      </c>
      <c r="G16" s="166">
        <v>6.107655502392345</v>
      </c>
      <c r="H16" s="167">
        <v>6878.286702231363</v>
      </c>
      <c r="I16" s="119"/>
    </row>
    <row r="17" spans="1:9" ht="12.75">
      <c r="A17" s="56"/>
      <c r="B17" s="82"/>
      <c r="C17" s="83"/>
      <c r="D17" s="82"/>
      <c r="E17" s="83"/>
      <c r="F17" s="83"/>
      <c r="G17" s="84"/>
      <c r="H17" s="85"/>
      <c r="I17" s="119"/>
    </row>
    <row r="18" spans="1:9" ht="12.75">
      <c r="A18" s="55" t="s">
        <v>48</v>
      </c>
      <c r="B18" s="163">
        <v>8302.5</v>
      </c>
      <c r="C18" s="164">
        <v>150</v>
      </c>
      <c r="D18" s="164">
        <v>8452.5</v>
      </c>
      <c r="E18" s="164" t="s">
        <v>169</v>
      </c>
      <c r="F18" s="164" t="s">
        <v>169</v>
      </c>
      <c r="G18" s="164" t="s">
        <v>169</v>
      </c>
      <c r="H18" s="163">
        <v>8452.5</v>
      </c>
      <c r="I18" s="119"/>
    </row>
    <row r="19" spans="1:9" ht="12.75">
      <c r="A19" s="55" t="s">
        <v>49</v>
      </c>
      <c r="B19" s="163">
        <v>11734.65</v>
      </c>
      <c r="C19" s="164">
        <v>301.0104166666667</v>
      </c>
      <c r="D19" s="164">
        <v>12035.660416666666</v>
      </c>
      <c r="E19" s="164" t="s">
        <v>169</v>
      </c>
      <c r="F19" s="164" t="s">
        <v>169</v>
      </c>
      <c r="G19" s="164" t="s">
        <v>169</v>
      </c>
      <c r="H19" s="163">
        <v>12035.660416666666</v>
      </c>
      <c r="I19" s="119"/>
    </row>
    <row r="20" spans="1:9" ht="12.75">
      <c r="A20" s="55" t="s">
        <v>50</v>
      </c>
      <c r="B20" s="163">
        <v>13717.5</v>
      </c>
      <c r="C20" s="164">
        <v>375</v>
      </c>
      <c r="D20" s="164">
        <v>14092.5</v>
      </c>
      <c r="E20" s="164" t="s">
        <v>169</v>
      </c>
      <c r="F20" s="164" t="s">
        <v>169</v>
      </c>
      <c r="G20" s="164" t="s">
        <v>169</v>
      </c>
      <c r="H20" s="163">
        <v>14092.5</v>
      </c>
      <c r="I20" s="119"/>
    </row>
    <row r="21" spans="1:9" ht="12.75">
      <c r="A21" s="56" t="s">
        <v>155</v>
      </c>
      <c r="B21" s="165">
        <v>33754.65</v>
      </c>
      <c r="C21" s="165">
        <v>826.0104166666667</v>
      </c>
      <c r="D21" s="165">
        <v>34580.660416666666</v>
      </c>
      <c r="E21" s="165" t="s">
        <v>169</v>
      </c>
      <c r="F21" s="165" t="s">
        <v>169</v>
      </c>
      <c r="G21" s="165" t="s">
        <v>169</v>
      </c>
      <c r="H21" s="166">
        <v>34580.660416666666</v>
      </c>
      <c r="I21" s="119"/>
    </row>
    <row r="22" spans="1:9" ht="12.75">
      <c r="A22" s="56"/>
      <c r="B22" s="82"/>
      <c r="C22" s="82"/>
      <c r="D22" s="82"/>
      <c r="E22" s="83"/>
      <c r="F22" s="83"/>
      <c r="G22" s="84"/>
      <c r="H22" s="85"/>
      <c r="I22" s="119"/>
    </row>
    <row r="23" spans="1:9" ht="12.75">
      <c r="A23" s="56" t="s">
        <v>156</v>
      </c>
      <c r="B23" s="167">
        <v>29613.024</v>
      </c>
      <c r="C23" s="166">
        <v>624.5733333333334</v>
      </c>
      <c r="D23" s="166">
        <v>30237.597333333335</v>
      </c>
      <c r="E23" s="166" t="s">
        <v>169</v>
      </c>
      <c r="F23" s="166" t="s">
        <v>169</v>
      </c>
      <c r="G23" s="166" t="s">
        <v>169</v>
      </c>
      <c r="H23" s="167">
        <v>30237.597333333335</v>
      </c>
      <c r="I23" s="119"/>
    </row>
    <row r="24" spans="1:9" ht="12.75">
      <c r="A24" s="56"/>
      <c r="B24" s="82"/>
      <c r="C24" s="82"/>
      <c r="D24" s="82"/>
      <c r="E24" s="83"/>
      <c r="F24" s="83"/>
      <c r="G24" s="84"/>
      <c r="H24" s="85"/>
      <c r="I24" s="119"/>
    </row>
    <row r="25" spans="1:9" ht="12.75">
      <c r="A25" s="56" t="s">
        <v>157</v>
      </c>
      <c r="B25" s="167">
        <v>3400.858333333333</v>
      </c>
      <c r="C25" s="166">
        <v>267.2083333333333</v>
      </c>
      <c r="D25" s="166">
        <v>3668.0666666666666</v>
      </c>
      <c r="E25" s="166" t="s">
        <v>169</v>
      </c>
      <c r="F25" s="166" t="s">
        <v>169</v>
      </c>
      <c r="G25" s="166" t="s">
        <v>169</v>
      </c>
      <c r="H25" s="167">
        <v>3668.0666666666666</v>
      </c>
      <c r="I25" s="119"/>
    </row>
    <row r="26" spans="1:9" ht="12.75">
      <c r="A26" s="56"/>
      <c r="B26" s="82"/>
      <c r="C26" s="82"/>
      <c r="D26" s="83"/>
      <c r="E26" s="83"/>
      <c r="F26" s="83"/>
      <c r="G26" s="84"/>
      <c r="H26" s="85"/>
      <c r="I26" s="119"/>
    </row>
    <row r="27" spans="1:9" ht="12.75">
      <c r="A27" s="55" t="s">
        <v>51</v>
      </c>
      <c r="B27" s="163">
        <v>14391.666666666666</v>
      </c>
      <c r="C27" s="164">
        <v>1108.3333333333333</v>
      </c>
      <c r="D27" s="164">
        <v>15500</v>
      </c>
      <c r="E27" s="164">
        <v>1.92</v>
      </c>
      <c r="F27" s="164">
        <v>2.08</v>
      </c>
      <c r="G27" s="164" t="s">
        <v>169</v>
      </c>
      <c r="H27" s="163">
        <v>15504</v>
      </c>
      <c r="I27" s="119"/>
    </row>
    <row r="28" spans="1:9" ht="12.75">
      <c r="A28" s="55" t="s">
        <v>52</v>
      </c>
      <c r="B28" s="163">
        <v>2481.320833333333</v>
      </c>
      <c r="C28" s="164">
        <v>464.96666666666664</v>
      </c>
      <c r="D28" s="164">
        <v>2946.2875</v>
      </c>
      <c r="E28" s="164" t="s">
        <v>169</v>
      </c>
      <c r="F28" s="164" t="s">
        <v>169</v>
      </c>
      <c r="G28" s="164" t="s">
        <v>169</v>
      </c>
      <c r="H28" s="163">
        <v>2946.2875</v>
      </c>
      <c r="I28" s="119"/>
    </row>
    <row r="29" spans="1:9" ht="12.75">
      <c r="A29" s="55" t="s">
        <v>53</v>
      </c>
      <c r="B29" s="163">
        <v>39000</v>
      </c>
      <c r="C29" s="164">
        <v>1166.6666666666667</v>
      </c>
      <c r="D29" s="164">
        <v>40166.666666666664</v>
      </c>
      <c r="E29" s="164" t="s">
        <v>169</v>
      </c>
      <c r="F29" s="164" t="s">
        <v>169</v>
      </c>
      <c r="G29" s="164" t="s">
        <v>169</v>
      </c>
      <c r="H29" s="163">
        <v>40166.666666666664</v>
      </c>
      <c r="I29" s="119"/>
    </row>
    <row r="30" spans="1:9" ht="12.75">
      <c r="A30" s="56" t="s">
        <v>158</v>
      </c>
      <c r="B30" s="165">
        <v>55872.9875</v>
      </c>
      <c r="C30" s="165">
        <v>2739.9666666666667</v>
      </c>
      <c r="D30" s="165">
        <v>58612.95416666666</v>
      </c>
      <c r="E30" s="165">
        <v>1.92</v>
      </c>
      <c r="F30" s="165">
        <v>2.08</v>
      </c>
      <c r="G30" s="165" t="s">
        <v>169</v>
      </c>
      <c r="H30" s="166">
        <v>58616.95416666666</v>
      </c>
      <c r="I30" s="119"/>
    </row>
    <row r="31" spans="1:9" ht="12.75">
      <c r="A31" s="56"/>
      <c r="B31" s="146"/>
      <c r="C31" s="146"/>
      <c r="D31" s="146"/>
      <c r="E31" s="146"/>
      <c r="F31" s="146"/>
      <c r="G31" s="169"/>
      <c r="H31" s="85"/>
      <c r="I31" s="119"/>
    </row>
    <row r="32" spans="1:9" ht="12.75">
      <c r="A32" s="55" t="s">
        <v>54</v>
      </c>
      <c r="B32" s="163">
        <v>20641.91016666667</v>
      </c>
      <c r="C32" s="164">
        <v>775.4266666666666</v>
      </c>
      <c r="D32" s="164">
        <v>21417.336833333335</v>
      </c>
      <c r="E32" s="164" t="s">
        <v>169</v>
      </c>
      <c r="F32" s="164" t="s">
        <v>169</v>
      </c>
      <c r="G32" s="164" t="s">
        <v>169</v>
      </c>
      <c r="H32" s="163">
        <v>21417.336833333335</v>
      </c>
      <c r="I32" s="119"/>
    </row>
    <row r="33" spans="1:9" ht="12.75">
      <c r="A33" s="55" t="s">
        <v>55</v>
      </c>
      <c r="B33" s="163">
        <v>11263.78</v>
      </c>
      <c r="C33" s="164">
        <v>1387.5</v>
      </c>
      <c r="D33" s="164">
        <v>12651.28</v>
      </c>
      <c r="E33" s="164" t="s">
        <v>169</v>
      </c>
      <c r="F33" s="164" t="s">
        <v>169</v>
      </c>
      <c r="G33" s="164" t="s">
        <v>169</v>
      </c>
      <c r="H33" s="163">
        <v>12651.28</v>
      </c>
      <c r="I33" s="119"/>
    </row>
    <row r="34" spans="1:9" ht="12.75">
      <c r="A34" s="55" t="s">
        <v>56</v>
      </c>
      <c r="B34" s="163">
        <v>35357.252</v>
      </c>
      <c r="C34" s="164">
        <v>266.6666666666667</v>
      </c>
      <c r="D34" s="164">
        <v>35623.918666666665</v>
      </c>
      <c r="E34" s="164" t="s">
        <v>169</v>
      </c>
      <c r="F34" s="164" t="s">
        <v>169</v>
      </c>
      <c r="G34" s="164" t="s">
        <v>169</v>
      </c>
      <c r="H34" s="163">
        <v>35623.918666666665</v>
      </c>
      <c r="I34" s="119"/>
    </row>
    <row r="35" spans="1:9" ht="12.75">
      <c r="A35" s="55" t="s">
        <v>57</v>
      </c>
      <c r="B35" s="163">
        <v>52925</v>
      </c>
      <c r="C35" s="164">
        <v>306</v>
      </c>
      <c r="D35" s="164">
        <v>53231</v>
      </c>
      <c r="E35" s="164" t="s">
        <v>169</v>
      </c>
      <c r="F35" s="164" t="s">
        <v>169</v>
      </c>
      <c r="G35" s="164" t="s">
        <v>169</v>
      </c>
      <c r="H35" s="163">
        <v>53231</v>
      </c>
      <c r="I35" s="119"/>
    </row>
    <row r="36" spans="1:9" ht="12.75">
      <c r="A36" s="56" t="s">
        <v>159</v>
      </c>
      <c r="B36" s="165">
        <v>120187.94216666667</v>
      </c>
      <c r="C36" s="165">
        <v>2735.5933333333332</v>
      </c>
      <c r="D36" s="165">
        <v>122923.5355</v>
      </c>
      <c r="E36" s="165" t="s">
        <v>169</v>
      </c>
      <c r="F36" s="165" t="s">
        <v>169</v>
      </c>
      <c r="G36" s="165" t="s">
        <v>169</v>
      </c>
      <c r="H36" s="166">
        <v>122923.5355</v>
      </c>
      <c r="I36" s="119"/>
    </row>
    <row r="37" spans="1:9" ht="12.75">
      <c r="A37" s="56"/>
      <c r="B37" s="82"/>
      <c r="C37" s="82"/>
      <c r="D37" s="83"/>
      <c r="E37" s="83"/>
      <c r="F37" s="83"/>
      <c r="G37" s="84"/>
      <c r="H37" s="85"/>
      <c r="I37" s="119"/>
    </row>
    <row r="38" spans="1:9" ht="12.75">
      <c r="A38" s="56" t="s">
        <v>160</v>
      </c>
      <c r="B38" s="167">
        <v>6517.82475</v>
      </c>
      <c r="C38" s="166">
        <v>469.06058333333334</v>
      </c>
      <c r="D38" s="166">
        <v>6986.885333333333</v>
      </c>
      <c r="E38" s="166">
        <v>0.02</v>
      </c>
      <c r="F38" s="166">
        <v>1.43</v>
      </c>
      <c r="G38" s="166">
        <v>0.265</v>
      </c>
      <c r="H38" s="167">
        <v>6988.600333333334</v>
      </c>
      <c r="I38" s="119"/>
    </row>
    <row r="39" spans="1:9" ht="12.75">
      <c r="A39" s="56"/>
      <c r="B39" s="82"/>
      <c r="C39" s="82"/>
      <c r="D39" s="83"/>
      <c r="E39" s="83"/>
      <c r="F39" s="83"/>
      <c r="G39" s="84"/>
      <c r="H39" s="85"/>
      <c r="I39" s="119"/>
    </row>
    <row r="40" spans="1:9" ht="12.75">
      <c r="A40" s="55" t="s">
        <v>58</v>
      </c>
      <c r="B40" s="163">
        <v>3375</v>
      </c>
      <c r="C40" s="164">
        <v>354.1666666666667</v>
      </c>
      <c r="D40" s="164">
        <v>3729.1666666666665</v>
      </c>
      <c r="E40" s="164" t="s">
        <v>169</v>
      </c>
      <c r="F40" s="164" t="s">
        <v>169</v>
      </c>
      <c r="G40" s="164" t="s">
        <v>169</v>
      </c>
      <c r="H40" s="163">
        <v>3729.1666666666665</v>
      </c>
      <c r="I40" s="119"/>
    </row>
    <row r="41" spans="1:9" ht="12.75">
      <c r="A41" s="55" t="s">
        <v>59</v>
      </c>
      <c r="B41" s="163">
        <v>31561.1325</v>
      </c>
      <c r="C41" s="164">
        <v>268.375</v>
      </c>
      <c r="D41" s="164">
        <v>31829.5075</v>
      </c>
      <c r="E41" s="164" t="s">
        <v>169</v>
      </c>
      <c r="F41" s="164" t="s">
        <v>169</v>
      </c>
      <c r="G41" s="164" t="s">
        <v>169</v>
      </c>
      <c r="H41" s="163">
        <v>31829.5075</v>
      </c>
      <c r="I41" s="119"/>
    </row>
    <row r="42" spans="1:9" ht="12.75">
      <c r="A42" s="55" t="s">
        <v>60</v>
      </c>
      <c r="B42" s="163">
        <v>875</v>
      </c>
      <c r="C42" s="164">
        <v>1695.375</v>
      </c>
      <c r="D42" s="164">
        <v>2570.375</v>
      </c>
      <c r="E42" s="164">
        <v>0.07083333333333333</v>
      </c>
      <c r="F42" s="164">
        <v>0.04</v>
      </c>
      <c r="G42" s="164">
        <v>0.014583333333333334</v>
      </c>
      <c r="H42" s="163">
        <v>2570.5004166666663</v>
      </c>
      <c r="I42" s="119"/>
    </row>
    <row r="43" spans="1:9" ht="12.75">
      <c r="A43" s="55" t="s">
        <v>61</v>
      </c>
      <c r="B43" s="163">
        <v>9538.74</v>
      </c>
      <c r="C43" s="164">
        <v>144.375</v>
      </c>
      <c r="D43" s="164">
        <v>9683.115</v>
      </c>
      <c r="E43" s="164" t="s">
        <v>169</v>
      </c>
      <c r="F43" s="164" t="s">
        <v>169</v>
      </c>
      <c r="G43" s="164" t="s">
        <v>169</v>
      </c>
      <c r="H43" s="163">
        <v>9683.115</v>
      </c>
      <c r="I43" s="119"/>
    </row>
    <row r="44" spans="1:9" ht="12.75">
      <c r="A44" s="55" t="s">
        <v>62</v>
      </c>
      <c r="B44" s="163">
        <v>832.5</v>
      </c>
      <c r="C44" s="164">
        <v>92.5</v>
      </c>
      <c r="D44" s="164">
        <v>925</v>
      </c>
      <c r="E44" s="164" t="s">
        <v>169</v>
      </c>
      <c r="F44" s="164" t="s">
        <v>169</v>
      </c>
      <c r="G44" s="164" t="s">
        <v>169</v>
      </c>
      <c r="H44" s="163">
        <v>925</v>
      </c>
      <c r="I44" s="119"/>
    </row>
    <row r="45" spans="1:9" ht="12.75">
      <c r="A45" s="55" t="s">
        <v>63</v>
      </c>
      <c r="B45" s="163">
        <v>26588.333333333332</v>
      </c>
      <c r="C45" s="164">
        <v>493.3333333333333</v>
      </c>
      <c r="D45" s="164">
        <v>27081.666666666664</v>
      </c>
      <c r="E45" s="164" t="s">
        <v>169</v>
      </c>
      <c r="F45" s="164" t="s">
        <v>169</v>
      </c>
      <c r="G45" s="164" t="s">
        <v>169</v>
      </c>
      <c r="H45" s="163">
        <v>27081.666666666664</v>
      </c>
      <c r="I45" s="119"/>
    </row>
    <row r="46" spans="1:9" ht="12.75">
      <c r="A46" s="55" t="s">
        <v>64</v>
      </c>
      <c r="B46" s="163">
        <v>1432.325</v>
      </c>
      <c r="C46" s="164">
        <v>13.875</v>
      </c>
      <c r="D46" s="164">
        <v>1446.2</v>
      </c>
      <c r="E46" s="164" t="s">
        <v>169</v>
      </c>
      <c r="F46" s="164" t="s">
        <v>169</v>
      </c>
      <c r="G46" s="164" t="s">
        <v>169</v>
      </c>
      <c r="H46" s="163">
        <v>1446.2</v>
      </c>
      <c r="I46" s="119"/>
    </row>
    <row r="47" spans="1:9" ht="12.75">
      <c r="A47" s="55" t="s">
        <v>65</v>
      </c>
      <c r="B47" s="163">
        <v>124876.215</v>
      </c>
      <c r="C47" s="164">
        <v>81.25</v>
      </c>
      <c r="D47" s="164">
        <v>124957.465</v>
      </c>
      <c r="E47" s="164">
        <v>0.25</v>
      </c>
      <c r="F47" s="164" t="s">
        <v>169</v>
      </c>
      <c r="G47" s="164" t="s">
        <v>169</v>
      </c>
      <c r="H47" s="163">
        <v>124957.715</v>
      </c>
      <c r="I47" s="119"/>
    </row>
    <row r="48" spans="1:9" ht="12.75">
      <c r="A48" s="55" t="s">
        <v>66</v>
      </c>
      <c r="B48" s="163" t="s">
        <v>169</v>
      </c>
      <c r="C48" s="164">
        <v>375</v>
      </c>
      <c r="D48" s="164">
        <v>375</v>
      </c>
      <c r="E48" s="164" t="s">
        <v>169</v>
      </c>
      <c r="F48" s="164" t="s">
        <v>169</v>
      </c>
      <c r="G48" s="164" t="s">
        <v>169</v>
      </c>
      <c r="H48" s="163">
        <v>375</v>
      </c>
      <c r="I48" s="119"/>
    </row>
    <row r="49" spans="1:9" ht="12.75">
      <c r="A49" s="56" t="s">
        <v>161</v>
      </c>
      <c r="B49" s="165">
        <v>199079.24583333332</v>
      </c>
      <c r="C49" s="165">
        <v>3518.25</v>
      </c>
      <c r="D49" s="165">
        <v>202597.49583333332</v>
      </c>
      <c r="E49" s="165">
        <v>0.3208333333333333</v>
      </c>
      <c r="F49" s="165">
        <v>0.04</v>
      </c>
      <c r="G49" s="165">
        <v>0.014583333333333334</v>
      </c>
      <c r="H49" s="166">
        <v>202597.87124999997</v>
      </c>
      <c r="I49" s="119"/>
    </row>
    <row r="50" spans="1:9" ht="12.75">
      <c r="A50" s="56"/>
      <c r="B50" s="82"/>
      <c r="C50" s="82"/>
      <c r="D50" s="82"/>
      <c r="E50" s="83"/>
      <c r="F50" s="83"/>
      <c r="G50" s="84"/>
      <c r="H50" s="85"/>
      <c r="I50" s="119"/>
    </row>
    <row r="51" spans="1:9" ht="12.75">
      <c r="A51" s="56" t="s">
        <v>162</v>
      </c>
      <c r="B51" s="167">
        <v>38336.47316666667</v>
      </c>
      <c r="C51" s="166" t="s">
        <v>169</v>
      </c>
      <c r="D51" s="166">
        <v>38336.47316666667</v>
      </c>
      <c r="E51" s="166" t="s">
        <v>169</v>
      </c>
      <c r="F51" s="166" t="s">
        <v>169</v>
      </c>
      <c r="G51" s="166" t="s">
        <v>169</v>
      </c>
      <c r="H51" s="167">
        <v>38336.47316666667</v>
      </c>
      <c r="I51" s="119"/>
    </row>
    <row r="52" spans="1:9" ht="12.75">
      <c r="A52" s="56"/>
      <c r="B52" s="82"/>
      <c r="C52" s="82"/>
      <c r="D52" s="82"/>
      <c r="E52" s="83"/>
      <c r="F52" s="83"/>
      <c r="G52" s="84"/>
      <c r="H52" s="85"/>
      <c r="I52" s="119"/>
    </row>
    <row r="53" spans="1:9" ht="12.75">
      <c r="A53" s="55" t="s">
        <v>67</v>
      </c>
      <c r="B53" s="163">
        <v>838.2833333333333</v>
      </c>
      <c r="C53" s="164">
        <v>130</v>
      </c>
      <c r="D53" s="164">
        <v>968.2833333333333</v>
      </c>
      <c r="E53" s="164" t="s">
        <v>169</v>
      </c>
      <c r="F53" s="164" t="s">
        <v>169</v>
      </c>
      <c r="G53" s="164" t="s">
        <v>169</v>
      </c>
      <c r="H53" s="163">
        <v>968.2833333333333</v>
      </c>
      <c r="I53" s="119"/>
    </row>
    <row r="54" spans="1:9" ht="12.75">
      <c r="A54" s="55" t="s">
        <v>68</v>
      </c>
      <c r="B54" s="163">
        <v>2940</v>
      </c>
      <c r="C54" s="164">
        <v>562.5</v>
      </c>
      <c r="D54" s="164">
        <v>3502.5</v>
      </c>
      <c r="E54" s="164">
        <v>0.20833333333333334</v>
      </c>
      <c r="F54" s="164" t="s">
        <v>169</v>
      </c>
      <c r="G54" s="164" t="s">
        <v>169</v>
      </c>
      <c r="H54" s="163">
        <v>3502.7083333333335</v>
      </c>
      <c r="I54" s="119"/>
    </row>
    <row r="55" spans="1:9" ht="12.75">
      <c r="A55" s="55" t="s">
        <v>69</v>
      </c>
      <c r="B55" s="163">
        <v>24357.84</v>
      </c>
      <c r="C55" s="164">
        <v>394.1</v>
      </c>
      <c r="D55" s="164">
        <v>24751.94</v>
      </c>
      <c r="E55" s="164" t="s">
        <v>169</v>
      </c>
      <c r="F55" s="164" t="s">
        <v>169</v>
      </c>
      <c r="G55" s="164" t="s">
        <v>169</v>
      </c>
      <c r="H55" s="163">
        <v>24751.94</v>
      </c>
      <c r="I55" s="119"/>
    </row>
    <row r="56" spans="1:9" ht="12.75">
      <c r="A56" s="55" t="s">
        <v>70</v>
      </c>
      <c r="B56" s="163">
        <v>153241.89833333335</v>
      </c>
      <c r="C56" s="164">
        <v>52.975</v>
      </c>
      <c r="D56" s="164">
        <v>153294.87333333335</v>
      </c>
      <c r="E56" s="164" t="s">
        <v>169</v>
      </c>
      <c r="F56" s="164" t="s">
        <v>169</v>
      </c>
      <c r="G56" s="164" t="s">
        <v>169</v>
      </c>
      <c r="H56" s="163">
        <v>153294.87333333335</v>
      </c>
      <c r="I56" s="119"/>
    </row>
    <row r="57" spans="1:9" ht="12.75">
      <c r="A57" s="55" t="s">
        <v>71</v>
      </c>
      <c r="B57" s="163">
        <v>88982.46</v>
      </c>
      <c r="C57" s="164">
        <v>326.1458333333333</v>
      </c>
      <c r="D57" s="164">
        <v>89308.60583333333</v>
      </c>
      <c r="E57" s="164">
        <v>0.5208333333333334</v>
      </c>
      <c r="F57" s="164">
        <v>2.5458333333333334</v>
      </c>
      <c r="G57" s="164">
        <v>0.2866666666666667</v>
      </c>
      <c r="H57" s="163">
        <v>89311.95916666667</v>
      </c>
      <c r="I57" s="119"/>
    </row>
    <row r="58" spans="1:9" ht="12.75">
      <c r="A58" s="56" t="s">
        <v>163</v>
      </c>
      <c r="B58" s="165">
        <v>270360.4816666667</v>
      </c>
      <c r="C58" s="165">
        <v>1465.720833333333</v>
      </c>
      <c r="D58" s="165">
        <v>271826.2025</v>
      </c>
      <c r="E58" s="165">
        <v>0.7291666666666667</v>
      </c>
      <c r="F58" s="165">
        <v>2.5458333333333334</v>
      </c>
      <c r="G58" s="165">
        <v>0.2866666666666667</v>
      </c>
      <c r="H58" s="166">
        <v>271829.76416666666</v>
      </c>
      <c r="I58" s="119"/>
    </row>
    <row r="59" spans="1:9" ht="12.75">
      <c r="A59" s="56"/>
      <c r="B59" s="82"/>
      <c r="C59" s="82"/>
      <c r="D59" s="83"/>
      <c r="E59" s="83"/>
      <c r="F59" s="83"/>
      <c r="G59" s="84"/>
      <c r="H59" s="85"/>
      <c r="I59" s="119"/>
    </row>
    <row r="60" spans="1:9" ht="12.75">
      <c r="A60" s="55" t="s">
        <v>72</v>
      </c>
      <c r="B60" s="163">
        <v>5476.683333333333</v>
      </c>
      <c r="C60" s="164">
        <v>57.96</v>
      </c>
      <c r="D60" s="164">
        <v>5534.643333333333</v>
      </c>
      <c r="E60" s="164" t="s">
        <v>169</v>
      </c>
      <c r="F60" s="164" t="s">
        <v>169</v>
      </c>
      <c r="G60" s="164" t="s">
        <v>169</v>
      </c>
      <c r="H60" s="163">
        <v>5534.643333333333</v>
      </c>
      <c r="I60" s="119"/>
    </row>
    <row r="61" spans="1:9" ht="12.75">
      <c r="A61" s="55" t="s">
        <v>73</v>
      </c>
      <c r="B61" s="163">
        <v>14015.56375</v>
      </c>
      <c r="C61" s="164" t="s">
        <v>169</v>
      </c>
      <c r="D61" s="164">
        <v>14015.56375</v>
      </c>
      <c r="E61" s="164" t="s">
        <v>169</v>
      </c>
      <c r="F61" s="164" t="s">
        <v>169</v>
      </c>
      <c r="G61" s="164" t="s">
        <v>169</v>
      </c>
      <c r="H61" s="163">
        <v>14015.56375</v>
      </c>
      <c r="I61" s="119"/>
    </row>
    <row r="62" spans="1:9" ht="12.75">
      <c r="A62" s="55" t="s">
        <v>74</v>
      </c>
      <c r="B62" s="163">
        <v>67746.94625</v>
      </c>
      <c r="C62" s="164">
        <v>657.9166666666666</v>
      </c>
      <c r="D62" s="164">
        <v>68404.86291666667</v>
      </c>
      <c r="E62" s="164" t="s">
        <v>169</v>
      </c>
      <c r="F62" s="164" t="s">
        <v>169</v>
      </c>
      <c r="G62" s="164" t="s">
        <v>169</v>
      </c>
      <c r="H62" s="163">
        <v>68404.86291666667</v>
      </c>
      <c r="I62" s="119"/>
    </row>
    <row r="63" spans="1:9" ht="12.75">
      <c r="A63" s="56" t="s">
        <v>164</v>
      </c>
      <c r="B63" s="165">
        <v>87239.19333333333</v>
      </c>
      <c r="C63" s="165">
        <v>715.8766666666667</v>
      </c>
      <c r="D63" s="165">
        <v>87955.07</v>
      </c>
      <c r="E63" s="165" t="s">
        <v>169</v>
      </c>
      <c r="F63" s="165" t="s">
        <v>169</v>
      </c>
      <c r="G63" s="165" t="s">
        <v>169</v>
      </c>
      <c r="H63" s="166">
        <v>87955.07</v>
      </c>
      <c r="I63" s="119"/>
    </row>
    <row r="64" spans="1:9" ht="12.75">
      <c r="A64" s="56"/>
      <c r="B64" s="82"/>
      <c r="C64" s="82"/>
      <c r="D64" s="82"/>
      <c r="E64" s="83"/>
      <c r="F64" s="83"/>
      <c r="G64" s="84"/>
      <c r="H64" s="85"/>
      <c r="I64" s="119"/>
    </row>
    <row r="65" spans="1:9" ht="12.75">
      <c r="A65" s="56" t="s">
        <v>165</v>
      </c>
      <c r="B65" s="167">
        <v>7660.237013116686</v>
      </c>
      <c r="C65" s="166">
        <v>283.5245305295755</v>
      </c>
      <c r="D65" s="166">
        <v>7943.761543646262</v>
      </c>
      <c r="E65" s="166">
        <v>15.785194730394842</v>
      </c>
      <c r="F65" s="166">
        <v>2.3355</v>
      </c>
      <c r="G65" s="166">
        <v>0.3929166666666667</v>
      </c>
      <c r="H65" s="167">
        <v>7962.275155043324</v>
      </c>
      <c r="I65" s="119"/>
    </row>
    <row r="66" spans="1:9" ht="12.75">
      <c r="A66" s="56"/>
      <c r="B66" s="82"/>
      <c r="C66" s="82"/>
      <c r="D66" s="82"/>
      <c r="E66" s="83"/>
      <c r="F66" s="83"/>
      <c r="G66" s="84"/>
      <c r="H66" s="85"/>
      <c r="I66" s="119"/>
    </row>
    <row r="67" spans="1:9" ht="12.75">
      <c r="A67" s="55" t="s">
        <v>75</v>
      </c>
      <c r="B67" s="163">
        <v>28575</v>
      </c>
      <c r="C67" s="164">
        <v>781.25</v>
      </c>
      <c r="D67" s="164">
        <v>29356.25</v>
      </c>
      <c r="E67" s="164" t="s">
        <v>169</v>
      </c>
      <c r="F67" s="164" t="s">
        <v>169</v>
      </c>
      <c r="G67" s="164" t="s">
        <v>169</v>
      </c>
      <c r="H67" s="163">
        <v>29356.25</v>
      </c>
      <c r="I67" s="119"/>
    </row>
    <row r="68" spans="1:9" ht="12.75">
      <c r="A68" s="55" t="s">
        <v>76</v>
      </c>
      <c r="B68" s="163">
        <v>1240</v>
      </c>
      <c r="C68" s="164">
        <v>937.5</v>
      </c>
      <c r="D68" s="164">
        <v>2177.5</v>
      </c>
      <c r="E68" s="164" t="s">
        <v>169</v>
      </c>
      <c r="F68" s="164" t="s">
        <v>169</v>
      </c>
      <c r="G68" s="164" t="s">
        <v>169</v>
      </c>
      <c r="H68" s="163">
        <v>2177.5</v>
      </c>
      <c r="I68" s="119"/>
    </row>
    <row r="69" spans="1:9" ht="12.75">
      <c r="A69" s="56" t="s">
        <v>166</v>
      </c>
      <c r="B69" s="165">
        <v>29815</v>
      </c>
      <c r="C69" s="165">
        <v>1718.75</v>
      </c>
      <c r="D69" s="165">
        <v>31533.75</v>
      </c>
      <c r="E69" s="165" t="s">
        <v>169</v>
      </c>
      <c r="F69" s="165" t="s">
        <v>169</v>
      </c>
      <c r="G69" s="165" t="s">
        <v>169</v>
      </c>
      <c r="H69" s="166">
        <v>31533.75</v>
      </c>
      <c r="I69" s="119"/>
    </row>
    <row r="70" spans="1:9" ht="12.75">
      <c r="A70" s="56"/>
      <c r="B70" s="82"/>
      <c r="C70" s="82"/>
      <c r="D70" s="82"/>
      <c r="E70" s="83"/>
      <c r="F70" s="83"/>
      <c r="G70" s="84"/>
      <c r="H70" s="85"/>
      <c r="I70" s="119"/>
    </row>
    <row r="71" spans="1:9" ht="12.75">
      <c r="A71" s="55" t="s">
        <v>77</v>
      </c>
      <c r="B71" s="163">
        <v>2097.766666666667</v>
      </c>
      <c r="C71" s="164">
        <v>40</v>
      </c>
      <c r="D71" s="164">
        <v>2137.766666666667</v>
      </c>
      <c r="E71" s="164" t="s">
        <v>169</v>
      </c>
      <c r="F71" s="164" t="s">
        <v>169</v>
      </c>
      <c r="G71" s="164" t="s">
        <v>169</v>
      </c>
      <c r="H71" s="163">
        <v>2137.766666666667</v>
      </c>
      <c r="I71" s="119"/>
    </row>
    <row r="72" spans="1:9" ht="12.75">
      <c r="A72" s="55" t="s">
        <v>78</v>
      </c>
      <c r="B72" s="163">
        <v>10182.375</v>
      </c>
      <c r="C72" s="164">
        <v>629.3807291666667</v>
      </c>
      <c r="D72" s="164">
        <v>10811.755729166667</v>
      </c>
      <c r="E72" s="164">
        <v>50.55</v>
      </c>
      <c r="F72" s="164">
        <v>4.033333333333333</v>
      </c>
      <c r="G72" s="164">
        <v>0.455</v>
      </c>
      <c r="H72" s="163">
        <v>10866.7940625</v>
      </c>
      <c r="I72" s="119"/>
    </row>
    <row r="73" spans="1:9" ht="12.75">
      <c r="A73" s="55" t="s">
        <v>79</v>
      </c>
      <c r="B73" s="163">
        <v>9667.276666666667</v>
      </c>
      <c r="C73" s="164">
        <v>130.12708333333333</v>
      </c>
      <c r="D73" s="164">
        <v>9797.40375</v>
      </c>
      <c r="E73" s="164" t="s">
        <v>169</v>
      </c>
      <c r="F73" s="164" t="s">
        <v>169</v>
      </c>
      <c r="G73" s="164" t="s">
        <v>169</v>
      </c>
      <c r="H73" s="163">
        <v>9797.40375</v>
      </c>
      <c r="I73" s="119"/>
    </row>
    <row r="74" spans="1:9" ht="12.75">
      <c r="A74" s="55" t="s">
        <v>80</v>
      </c>
      <c r="B74" s="163">
        <v>3019.5</v>
      </c>
      <c r="C74" s="164">
        <v>75.116</v>
      </c>
      <c r="D74" s="164">
        <v>3094.616</v>
      </c>
      <c r="E74" s="164" t="s">
        <v>169</v>
      </c>
      <c r="F74" s="164" t="s">
        <v>169</v>
      </c>
      <c r="G74" s="164" t="s">
        <v>169</v>
      </c>
      <c r="H74" s="163">
        <v>3094.616</v>
      </c>
      <c r="I74" s="119"/>
    </row>
    <row r="75" spans="1:9" ht="12.75">
      <c r="A75" s="55" t="s">
        <v>81</v>
      </c>
      <c r="B75" s="163">
        <v>3988.6916666666666</v>
      </c>
      <c r="C75" s="164" t="s">
        <v>169</v>
      </c>
      <c r="D75" s="164">
        <v>3988.6916666666666</v>
      </c>
      <c r="E75" s="164" t="s">
        <v>169</v>
      </c>
      <c r="F75" s="164" t="s">
        <v>169</v>
      </c>
      <c r="G75" s="164" t="s">
        <v>169</v>
      </c>
      <c r="H75" s="163">
        <v>3988.6916666666666</v>
      </c>
      <c r="I75" s="119"/>
    </row>
    <row r="76" spans="1:9" ht="12.75">
      <c r="A76" s="55" t="s">
        <v>82</v>
      </c>
      <c r="B76" s="163">
        <v>3500.1675</v>
      </c>
      <c r="C76" s="164">
        <v>81.87</v>
      </c>
      <c r="D76" s="164">
        <v>3582.0375</v>
      </c>
      <c r="E76" s="164">
        <v>9.45</v>
      </c>
      <c r="F76" s="164">
        <v>0.1575</v>
      </c>
      <c r="G76" s="164">
        <v>0.01</v>
      </c>
      <c r="H76" s="163">
        <v>3591.6549999999997</v>
      </c>
      <c r="I76" s="119"/>
    </row>
    <row r="77" spans="1:9" ht="12.75">
      <c r="A77" s="55" t="s">
        <v>83</v>
      </c>
      <c r="B77" s="163">
        <v>8633.534583333334</v>
      </c>
      <c r="C77" s="164" t="s">
        <v>169</v>
      </c>
      <c r="D77" s="164">
        <v>8633.534583333334</v>
      </c>
      <c r="E77" s="164" t="s">
        <v>169</v>
      </c>
      <c r="F77" s="164" t="s">
        <v>169</v>
      </c>
      <c r="G77" s="164" t="s">
        <v>169</v>
      </c>
      <c r="H77" s="163">
        <v>8633.534583333334</v>
      </c>
      <c r="I77" s="119"/>
    </row>
    <row r="78" spans="1:9" ht="12.75">
      <c r="A78" s="55" t="s">
        <v>84</v>
      </c>
      <c r="B78" s="163">
        <v>47280.1275</v>
      </c>
      <c r="C78" s="164">
        <v>1050</v>
      </c>
      <c r="D78" s="164">
        <v>48330.1275</v>
      </c>
      <c r="E78" s="164" t="s">
        <v>169</v>
      </c>
      <c r="F78" s="164" t="s">
        <v>169</v>
      </c>
      <c r="G78" s="164" t="s">
        <v>169</v>
      </c>
      <c r="H78" s="163">
        <v>48330.1275</v>
      </c>
      <c r="I78" s="119"/>
    </row>
    <row r="79" spans="1:9" ht="12.75">
      <c r="A79" s="56" t="s">
        <v>167</v>
      </c>
      <c r="B79" s="165">
        <v>88369.43958333334</v>
      </c>
      <c r="C79" s="165">
        <v>2006.4938124999999</v>
      </c>
      <c r="D79" s="165">
        <v>90375.93339583333</v>
      </c>
      <c r="E79" s="165">
        <v>60</v>
      </c>
      <c r="F79" s="165">
        <v>4.190833333333333</v>
      </c>
      <c r="G79" s="165">
        <v>0.465</v>
      </c>
      <c r="H79" s="166">
        <v>90440.58922916667</v>
      </c>
      <c r="I79" s="119"/>
    </row>
    <row r="80" spans="1:9" ht="12.75">
      <c r="A80" s="56"/>
      <c r="B80" s="82"/>
      <c r="C80" s="83"/>
      <c r="D80" s="82"/>
      <c r="E80" s="83"/>
      <c r="F80" s="83"/>
      <c r="G80" s="84"/>
      <c r="H80" s="85"/>
      <c r="I80" s="119"/>
    </row>
    <row r="81" spans="1:9" ht="12.75">
      <c r="A81" s="55" t="s">
        <v>85</v>
      </c>
      <c r="B81" s="163">
        <v>16237.65</v>
      </c>
      <c r="C81" s="164">
        <v>81.25</v>
      </c>
      <c r="D81" s="164">
        <v>16318.9</v>
      </c>
      <c r="E81" s="164" t="s">
        <v>169</v>
      </c>
      <c r="F81" s="164" t="s">
        <v>169</v>
      </c>
      <c r="G81" s="164" t="s">
        <v>169</v>
      </c>
      <c r="H81" s="163">
        <v>16318.9</v>
      </c>
      <c r="I81" s="119"/>
    </row>
    <row r="82" spans="1:9" ht="12.75">
      <c r="A82" s="55" t="s">
        <v>86</v>
      </c>
      <c r="B82" s="163">
        <v>19494</v>
      </c>
      <c r="C82" s="164">
        <v>550</v>
      </c>
      <c r="D82" s="164">
        <v>20044</v>
      </c>
      <c r="E82" s="164" t="s">
        <v>169</v>
      </c>
      <c r="F82" s="164" t="s">
        <v>169</v>
      </c>
      <c r="G82" s="164" t="s">
        <v>169</v>
      </c>
      <c r="H82" s="163">
        <v>20044</v>
      </c>
      <c r="I82" s="119"/>
    </row>
    <row r="83" spans="1:9" ht="12.75">
      <c r="A83" s="56" t="s">
        <v>168</v>
      </c>
      <c r="B83" s="165">
        <v>35731.65</v>
      </c>
      <c r="C83" s="165">
        <v>631.25</v>
      </c>
      <c r="D83" s="165">
        <v>36362.9</v>
      </c>
      <c r="E83" s="165" t="s">
        <v>169</v>
      </c>
      <c r="F83" s="165" t="s">
        <v>169</v>
      </c>
      <c r="G83" s="165" t="s">
        <v>169</v>
      </c>
      <c r="H83" s="166">
        <v>36362.9</v>
      </c>
      <c r="I83" s="119"/>
    </row>
    <row r="84" spans="1:9" ht="12.75">
      <c r="A84" s="56"/>
      <c r="B84" s="86"/>
      <c r="C84" s="87"/>
      <c r="D84" s="82"/>
      <c r="E84" s="83"/>
      <c r="F84" s="83"/>
      <c r="G84" s="84"/>
      <c r="H84" s="84"/>
      <c r="I84" s="119"/>
    </row>
    <row r="85" spans="1:9" ht="13.5" thickBot="1">
      <c r="A85" s="57" t="s">
        <v>87</v>
      </c>
      <c r="B85" s="170">
        <v>1051208.0406797833</v>
      </c>
      <c r="C85" s="170">
        <v>40065.76017636291</v>
      </c>
      <c r="D85" s="170">
        <v>1091273.8008561463</v>
      </c>
      <c r="E85" s="170">
        <v>94.18024145936681</v>
      </c>
      <c r="F85" s="170">
        <v>86.8095</v>
      </c>
      <c r="G85" s="170">
        <v>10.271822169059012</v>
      </c>
      <c r="H85" s="171">
        <v>1091465.0624197745</v>
      </c>
      <c r="I85" s="119"/>
    </row>
    <row r="86" spans="8:9" ht="12.75">
      <c r="H86" s="122"/>
      <c r="I86" s="119"/>
    </row>
  </sheetData>
  <mergeCells count="10">
    <mergeCell ref="A3:H3"/>
    <mergeCell ref="A1:H1"/>
    <mergeCell ref="B5:D5"/>
    <mergeCell ref="E5:E7"/>
    <mergeCell ref="F5:F7"/>
    <mergeCell ref="G5:G7"/>
    <mergeCell ref="H5:H7"/>
    <mergeCell ref="B6:B7"/>
    <mergeCell ref="C6:C7"/>
    <mergeCell ref="D6:D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111"/>
  <dimension ref="A1:J24"/>
  <sheetViews>
    <sheetView showGridLines="0" zoomScale="75" zoomScaleNormal="75" workbookViewId="0" topLeftCell="A1">
      <selection activeCell="D15" sqref="D15"/>
    </sheetView>
  </sheetViews>
  <sheetFormatPr defaultColWidth="11.421875" defaultRowHeight="12.75"/>
  <cols>
    <col min="1" max="1" width="32.00390625" style="37" customWidth="1"/>
    <col min="2" max="2" width="11.421875" style="37" customWidth="1"/>
    <col min="3" max="3" width="10.7109375" style="37" customWidth="1"/>
    <col min="4" max="4" width="11.28125" style="37" customWidth="1"/>
    <col min="5" max="5" width="11.421875" style="37" customWidth="1"/>
    <col min="6" max="6" width="9.28125" style="37" customWidth="1"/>
    <col min="7" max="7" width="11.28125" style="37" customWidth="1"/>
    <col min="8" max="8" width="11.421875" style="37" customWidth="1"/>
    <col min="9" max="9" width="9.57421875" style="37" customWidth="1"/>
    <col min="10" max="10" width="11.28125" style="37" customWidth="1"/>
    <col min="11" max="16384" width="11.421875" style="37" customWidth="1"/>
  </cols>
  <sheetData>
    <row r="1" spans="1:10" s="36" customFormat="1" ht="18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</row>
    <row r="2" ht="12.75">
      <c r="A2" s="234" t="s">
        <v>182</v>
      </c>
    </row>
    <row r="3" spans="1:10" s="52" customFormat="1" ht="15">
      <c r="A3" s="218" t="s">
        <v>111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s="52" customFormat="1" ht="15">
      <c r="A4" s="218" t="s">
        <v>98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0" ht="15">
      <c r="A5" s="219" t="s">
        <v>148</v>
      </c>
      <c r="B5" s="219"/>
      <c r="C5" s="219"/>
      <c r="D5" s="219"/>
      <c r="E5" s="219"/>
      <c r="F5" s="219"/>
      <c r="G5" s="219"/>
      <c r="H5" s="219"/>
      <c r="I5" s="219"/>
      <c r="J5" s="219"/>
    </row>
    <row r="6" spans="1:10" ht="12.75" customHeight="1" thickBot="1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12.75">
      <c r="A7" s="99"/>
      <c r="B7" s="100"/>
      <c r="C7" s="101"/>
      <c r="D7" s="99"/>
      <c r="E7" s="178" t="s">
        <v>88</v>
      </c>
      <c r="F7" s="179"/>
      <c r="G7" s="211"/>
      <c r="H7" s="178" t="s">
        <v>89</v>
      </c>
      <c r="I7" s="179"/>
      <c r="J7" s="179"/>
    </row>
    <row r="8" spans="1:10" ht="13.5" thickBot="1">
      <c r="A8" s="65" t="s">
        <v>90</v>
      </c>
      <c r="B8" s="212" t="s">
        <v>8</v>
      </c>
      <c r="C8" s="213"/>
      <c r="D8" s="214"/>
      <c r="E8" s="212" t="s">
        <v>91</v>
      </c>
      <c r="F8" s="215"/>
      <c r="G8" s="216"/>
      <c r="H8" s="212" t="s">
        <v>92</v>
      </c>
      <c r="I8" s="215"/>
      <c r="J8" s="215"/>
    </row>
    <row r="9" spans="1:10" s="58" customFormat="1" ht="12.75">
      <c r="A9" s="39" t="s">
        <v>102</v>
      </c>
      <c r="B9" s="132"/>
      <c r="C9" s="134"/>
      <c r="D9" s="140">
        <v>923.92</v>
      </c>
      <c r="E9" s="141"/>
      <c r="F9" s="142"/>
      <c r="G9" s="142">
        <v>50.63</v>
      </c>
      <c r="H9" s="141"/>
      <c r="I9" s="142"/>
      <c r="J9" s="142">
        <v>873.28</v>
      </c>
    </row>
    <row r="10" spans="1:10" ht="12.75">
      <c r="A10" s="40"/>
      <c r="B10" s="131"/>
      <c r="C10" s="134"/>
      <c r="D10" s="140"/>
      <c r="E10" s="143"/>
      <c r="F10" s="140"/>
      <c r="G10" s="140"/>
      <c r="H10" s="143"/>
      <c r="I10" s="140"/>
      <c r="J10" s="140"/>
    </row>
    <row r="11" spans="1:10" s="58" customFormat="1" ht="12.75">
      <c r="A11" s="62" t="s">
        <v>103</v>
      </c>
      <c r="B11" s="132"/>
      <c r="C11" s="134"/>
      <c r="D11" s="140">
        <v>22.2</v>
      </c>
      <c r="E11" s="143"/>
      <c r="F11" s="140"/>
      <c r="G11" s="140">
        <v>1.8</v>
      </c>
      <c r="H11" s="143"/>
      <c r="I11" s="140"/>
      <c r="J11" s="140">
        <v>20.4</v>
      </c>
    </row>
    <row r="12" spans="1:10" ht="12.75">
      <c r="A12" s="63" t="s">
        <v>93</v>
      </c>
      <c r="B12" s="131"/>
      <c r="C12" s="134"/>
      <c r="D12" s="134">
        <v>22.1</v>
      </c>
      <c r="E12" s="136"/>
      <c r="F12" s="134"/>
      <c r="G12" s="134">
        <v>1.8</v>
      </c>
      <c r="H12" s="136"/>
      <c r="I12" s="134"/>
      <c r="J12" s="134">
        <v>20.3</v>
      </c>
    </row>
    <row r="13" spans="1:10" ht="12.75">
      <c r="A13" s="40"/>
      <c r="B13" s="131"/>
      <c r="C13" s="134"/>
      <c r="D13" s="134"/>
      <c r="E13" s="136"/>
      <c r="F13" s="134"/>
      <c r="G13" s="134"/>
      <c r="H13" s="136"/>
      <c r="I13" s="134"/>
      <c r="J13" s="134"/>
    </row>
    <row r="14" spans="1:10" s="58" customFormat="1" ht="12.75">
      <c r="A14" s="62" t="s">
        <v>104</v>
      </c>
      <c r="B14" s="132"/>
      <c r="C14" s="134"/>
      <c r="D14" s="140">
        <v>133</v>
      </c>
      <c r="E14" s="143"/>
      <c r="F14" s="140"/>
      <c r="G14" s="140">
        <v>7.5</v>
      </c>
      <c r="H14" s="143"/>
      <c r="I14" s="140"/>
      <c r="J14" s="140">
        <v>125.6</v>
      </c>
    </row>
    <row r="15" spans="1:10" ht="12.75">
      <c r="A15" s="63" t="s">
        <v>94</v>
      </c>
      <c r="B15" s="131"/>
      <c r="C15" s="134"/>
      <c r="D15" s="134">
        <v>128.6</v>
      </c>
      <c r="E15" s="136"/>
      <c r="F15" s="134"/>
      <c r="G15" s="134">
        <v>5.9</v>
      </c>
      <c r="H15" s="136"/>
      <c r="I15" s="134"/>
      <c r="J15" s="134">
        <v>122.7</v>
      </c>
    </row>
    <row r="16" spans="1:10" ht="12.75">
      <c r="A16" s="40"/>
      <c r="B16" s="131"/>
      <c r="C16" s="134"/>
      <c r="D16" s="134"/>
      <c r="E16" s="136"/>
      <c r="F16" s="134"/>
      <c r="G16" s="134"/>
      <c r="H16" s="136"/>
      <c r="I16" s="134"/>
      <c r="J16" s="134"/>
    </row>
    <row r="17" spans="1:10" s="58" customFormat="1" ht="12.75">
      <c r="A17" s="62" t="s">
        <v>105</v>
      </c>
      <c r="B17" s="132"/>
      <c r="C17" s="134"/>
      <c r="D17" s="144" t="s">
        <v>30</v>
      </c>
      <c r="E17" s="143"/>
      <c r="F17" s="140"/>
      <c r="G17" s="144" t="s">
        <v>30</v>
      </c>
      <c r="H17" s="143"/>
      <c r="I17" s="140"/>
      <c r="J17" s="144" t="s">
        <v>30</v>
      </c>
    </row>
    <row r="18" spans="1:10" ht="12.75">
      <c r="A18" s="40"/>
      <c r="B18" s="131"/>
      <c r="C18" s="134"/>
      <c r="D18" s="140"/>
      <c r="E18" s="143"/>
      <c r="F18" s="140"/>
      <c r="G18" s="140"/>
      <c r="H18" s="143"/>
      <c r="I18" s="140"/>
      <c r="J18" s="140"/>
    </row>
    <row r="19" spans="1:10" s="58" customFormat="1" ht="12.75">
      <c r="A19" s="62" t="s">
        <v>106</v>
      </c>
      <c r="B19" s="132"/>
      <c r="C19" s="134"/>
      <c r="D19" s="140">
        <v>813.1</v>
      </c>
      <c r="E19" s="143"/>
      <c r="F19" s="140"/>
      <c r="G19" s="140">
        <v>45</v>
      </c>
      <c r="H19" s="143"/>
      <c r="I19" s="140"/>
      <c r="J19" s="140">
        <v>768.1</v>
      </c>
    </row>
    <row r="20" spans="1:10" ht="12.75">
      <c r="A20" s="63" t="s">
        <v>95</v>
      </c>
      <c r="B20" s="131"/>
      <c r="C20" s="134"/>
      <c r="D20" s="134">
        <v>45</v>
      </c>
      <c r="E20" s="136"/>
      <c r="F20" s="134"/>
      <c r="G20" s="134">
        <v>45</v>
      </c>
      <c r="H20" s="136"/>
      <c r="I20" s="134"/>
      <c r="J20" s="138" t="s">
        <v>30</v>
      </c>
    </row>
    <row r="21" spans="1:10" ht="12.75">
      <c r="A21" s="63" t="s">
        <v>96</v>
      </c>
      <c r="B21" s="131"/>
      <c r="C21" s="134"/>
      <c r="D21" s="134">
        <v>6.8</v>
      </c>
      <c r="E21" s="136"/>
      <c r="F21" s="134"/>
      <c r="G21" s="138" t="s">
        <v>30</v>
      </c>
      <c r="H21" s="136"/>
      <c r="I21" s="134"/>
      <c r="J21" s="134">
        <v>6.8</v>
      </c>
    </row>
    <row r="22" spans="1:10" ht="13.5" thickBot="1">
      <c r="A22" s="64" t="s">
        <v>97</v>
      </c>
      <c r="B22" s="133"/>
      <c r="C22" s="135"/>
      <c r="D22" s="135">
        <v>761.3</v>
      </c>
      <c r="E22" s="137"/>
      <c r="F22" s="135"/>
      <c r="G22" s="139" t="s">
        <v>30</v>
      </c>
      <c r="H22" s="137"/>
      <c r="I22" s="135"/>
      <c r="J22" s="135">
        <v>761.3</v>
      </c>
    </row>
    <row r="23" spans="1:7" ht="12.75">
      <c r="A23" s="38"/>
      <c r="B23" s="38"/>
      <c r="C23" s="38"/>
      <c r="D23" s="38"/>
      <c r="E23" s="38"/>
      <c r="F23" s="38"/>
      <c r="G23" s="38"/>
    </row>
    <row r="24" spans="1:7" ht="12.75">
      <c r="A24" s="38"/>
      <c r="B24" s="38"/>
      <c r="C24" s="38"/>
      <c r="D24" s="38"/>
      <c r="E24" s="38"/>
      <c r="F24" s="38"/>
      <c r="G24" s="38"/>
    </row>
  </sheetData>
  <mergeCells count="9">
    <mergeCell ref="A1:J1"/>
    <mergeCell ref="A3:J3"/>
    <mergeCell ref="A4:J4"/>
    <mergeCell ref="A5:J5"/>
    <mergeCell ref="E7:G7"/>
    <mergeCell ref="H7:J7"/>
    <mergeCell ref="B8:D8"/>
    <mergeCell ref="E8:G8"/>
    <mergeCell ref="H8:J8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2007-07-05T12:32:10Z</cp:lastPrinted>
  <dcterms:created xsi:type="dcterms:W3CDTF">2003-08-07T08:19:34Z</dcterms:created>
  <dcterms:modified xsi:type="dcterms:W3CDTF">2009-02-12T08:07:32Z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