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9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0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1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22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3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4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5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5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8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9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6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32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3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7.xml" ContentType="application/vnd.openxmlformats-officedocument.drawing+xml"/>
  <Override PartName="/xl/charts/chart34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5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6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7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8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9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8.xml" ContentType="application/vnd.openxmlformats-officedocument.drawing+xml"/>
  <Override PartName="/xl/charts/chart40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41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42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3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4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5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9.xml" ContentType="application/vnd.openxmlformats-officedocument.drawing+xml"/>
  <Override PartName="/xl/charts/chart46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7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8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9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10.xml" ContentType="application/vnd.openxmlformats-officedocument.drawing+xml"/>
  <Override PartName="/xl/charts/chart50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51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52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3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4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5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drawings/drawing11.xml" ContentType="application/vnd.openxmlformats-officedocument.drawing+xml"/>
  <Override PartName="/xl/charts/chart56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7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8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9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60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61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drawings/drawing12.xml" ContentType="application/vnd.openxmlformats-officedocument.drawing+xml"/>
  <Override PartName="/xl/charts/chart62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3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4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5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6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drawings/drawing13.xml" ContentType="application/vnd.openxmlformats-officedocument.drawing+xml"/>
  <Override PartName="/xl/charts/chart67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8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9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70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71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72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drawings/drawing14.xml" ContentType="application/vnd.openxmlformats-officedocument.drawing+xml"/>
  <Override PartName="/xl/charts/chart73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drawings/drawing15.xml" ContentType="application/vnd.openxmlformats-officedocument.drawing+xml"/>
  <Override PartName="/xl/charts/chart74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drawings/drawing16.xml" ContentType="application/vnd.openxmlformats-officedocument.drawing+xml"/>
  <Override PartName="/xl/charts/chart75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drawings/drawing17.xml" ContentType="application/vnd.openxmlformats-officedocument.drawing+xml"/>
  <Override PartName="/xl/charts/chart76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drawings/drawing18.xml" ContentType="application/vnd.openxmlformats-officedocument.drawing+xml"/>
  <Override PartName="/xl/charts/chart77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drawings/drawing19.xml" ContentType="application/vnd.openxmlformats-officedocument.drawing+xml"/>
  <Override PartName="/xl/charts/chart78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drawings/drawing20.xml" ContentType="application/vnd.openxmlformats-officedocument.drawing+xml"/>
  <Override PartName="/xl/charts/chart79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FYH\ANÁLISIS ECONÓMICOS\DATOS FEGA - REGEPA\ANÁLISIS DE LA REALIDAD PRODUCTIVA 2021\FRUTAS DE HUESO\"/>
    </mc:Choice>
  </mc:AlternateContent>
  <xr:revisionPtr revIDLastSave="0" documentId="13_ncr:1_{11F9ECC3-FC37-4385-9AED-7E0CA82184CE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ÍNDICE" sheetId="11" r:id="rId1"/>
    <sheet name="CCAA-20-21" sheetId="9" r:id="rId2"/>
    <sheet name="DATOS 2021" sheetId="10" r:id="rId3"/>
    <sheet name="FdH" sheetId="26" r:id="rId4"/>
    <sheet name="MEL-REPR" sheetId="1" r:id="rId5"/>
    <sheet name="NEC-REPR" sheetId="2" r:id="rId6"/>
    <sheet name="CIR-REPR" sheetId="6" r:id="rId7"/>
    <sheet name="CER-REPR" sheetId="8" r:id="rId8"/>
    <sheet name="ALB-REPR" sheetId="7" r:id="rId9"/>
    <sheet name="MEL-EDAD" sheetId="12" r:id="rId10"/>
    <sheet name="PAR-EDAD" sheetId="13" r:id="rId11"/>
    <sheet name="PLA-EDAD" sheetId="14" r:id="rId12"/>
    <sheet name="NEC-EDAD" sheetId="15" r:id="rId13"/>
    <sheet name="CIR-EDAD" sheetId="16" r:id="rId14"/>
    <sheet name="CER-EDAD" sheetId="17" r:id="rId15"/>
    <sheet name="ALB-EDAD" sheetId="18" r:id="rId16"/>
    <sheet name="MEL-VAR" sheetId="19" r:id="rId17"/>
    <sheet name="PAR-VAR" sheetId="20" r:id="rId18"/>
    <sheet name="PLA-VAR" sheetId="21" r:id="rId19"/>
    <sheet name="NEC-VAR" sheetId="22" r:id="rId20"/>
    <sheet name="CIR-VAR" sheetId="23" r:id="rId21"/>
    <sheet name="CER-VAR" sheetId="24" r:id="rId22"/>
    <sheet name="ALB-VAR" sheetId="25" r:id="rId23"/>
  </sheets>
  <externalReferences>
    <externalReference r:id="rId2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23" l="1"/>
  <c r="D22" i="23"/>
  <c r="B18" i="24"/>
  <c r="R17" i="6"/>
  <c r="R16" i="6"/>
  <c r="R15" i="6"/>
  <c r="R14" i="6"/>
  <c r="R13" i="6"/>
  <c r="R12" i="6"/>
  <c r="R11" i="6"/>
  <c r="P17" i="6"/>
  <c r="P16" i="6"/>
  <c r="P15" i="6"/>
  <c r="P14" i="6"/>
  <c r="P13" i="6"/>
  <c r="P11" i="6"/>
  <c r="O17" i="6"/>
  <c r="O16" i="6"/>
  <c r="O15" i="6"/>
  <c r="O14" i="6"/>
  <c r="L151" i="1"/>
  <c r="L152" i="1"/>
  <c r="L153" i="1"/>
  <c r="L154" i="1"/>
  <c r="L155" i="1"/>
  <c r="L156" i="1"/>
  <c r="L157" i="1"/>
  <c r="K157" i="1"/>
  <c r="K156" i="1"/>
  <c r="K155" i="1"/>
  <c r="K154" i="1"/>
  <c r="K153" i="1"/>
  <c r="K152" i="1"/>
  <c r="K151" i="1"/>
  <c r="H184" i="1" l="1"/>
  <c r="L90" i="1" l="1"/>
  <c r="K90" i="1"/>
  <c r="L84" i="1"/>
  <c r="L85" i="1"/>
  <c r="L86" i="1"/>
  <c r="L87" i="1"/>
  <c r="L88" i="1"/>
  <c r="L89" i="1"/>
  <c r="L91" i="1"/>
  <c r="L92" i="1"/>
  <c r="K89" i="1"/>
  <c r="K92" i="1"/>
  <c r="K91" i="1"/>
  <c r="K84" i="1"/>
  <c r="K88" i="1"/>
  <c r="K87" i="1"/>
  <c r="K86" i="1"/>
  <c r="K85" i="1"/>
  <c r="O19" i="1"/>
  <c r="O18" i="1"/>
  <c r="O17" i="1"/>
  <c r="O16" i="1"/>
  <c r="O15" i="1"/>
  <c r="O14" i="1"/>
  <c r="O13" i="1"/>
  <c r="O12" i="1"/>
  <c r="O11" i="1"/>
  <c r="L19" i="1"/>
  <c r="L18" i="1"/>
  <c r="L17" i="1"/>
  <c r="L16" i="1"/>
  <c r="L14" i="1"/>
  <c r="L13" i="1"/>
  <c r="L11" i="1"/>
  <c r="Z74" i="16"/>
  <c r="Z66" i="16"/>
  <c r="Z40" i="13"/>
  <c r="Z39" i="13"/>
  <c r="Z43" i="13" s="1"/>
  <c r="E184" i="1"/>
  <c r="Q43" i="13"/>
  <c r="R25" i="9"/>
  <c r="D141" i="1"/>
  <c r="C25" i="9"/>
  <c r="S24" i="9"/>
  <c r="S23" i="9"/>
  <c r="S22" i="9"/>
  <c r="S21" i="9"/>
  <c r="S20" i="9"/>
  <c r="S19" i="9"/>
  <c r="S18" i="9"/>
  <c r="S17" i="9"/>
  <c r="S16" i="9"/>
  <c r="S15" i="9"/>
  <c r="S14" i="9"/>
  <c r="S13" i="9"/>
  <c r="S12" i="9"/>
  <c r="S11" i="9"/>
  <c r="S10" i="9"/>
  <c r="S9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D16" i="9"/>
  <c r="AA43" i="13" l="1"/>
  <c r="AA27" i="13"/>
  <c r="N155" i="1" s="1"/>
  <c r="AA10" i="13"/>
  <c r="N151" i="1" s="1"/>
  <c r="C96" i="16"/>
  <c r="D96" i="16"/>
  <c r="E96" i="16"/>
  <c r="F96" i="16"/>
  <c r="G96" i="16"/>
  <c r="H96" i="16"/>
  <c r="I96" i="16"/>
  <c r="J96" i="16"/>
  <c r="K96" i="16"/>
  <c r="L96" i="16"/>
  <c r="M96" i="16"/>
  <c r="N96" i="16"/>
  <c r="O96" i="16"/>
  <c r="P96" i="16"/>
  <c r="Q96" i="16"/>
  <c r="R96" i="16"/>
  <c r="S96" i="16"/>
  <c r="T96" i="16"/>
  <c r="U96" i="16"/>
  <c r="V96" i="16"/>
  <c r="W96" i="16"/>
  <c r="X96" i="16"/>
  <c r="Y96" i="16"/>
  <c r="B96" i="16"/>
  <c r="Q93" i="16"/>
  <c r="AA74" i="16"/>
  <c r="AA39" i="13"/>
  <c r="N157" i="1" s="1"/>
  <c r="AA41" i="13"/>
  <c r="AA15" i="13"/>
  <c r="N152" i="1" s="1"/>
  <c r="C57" i="13"/>
  <c r="D57" i="13"/>
  <c r="E57" i="13"/>
  <c r="F57" i="13"/>
  <c r="G57" i="13"/>
  <c r="H57" i="13"/>
  <c r="I57" i="13"/>
  <c r="J57" i="13"/>
  <c r="K57" i="13"/>
  <c r="L57" i="13"/>
  <c r="M57" i="13"/>
  <c r="N57" i="13"/>
  <c r="O57" i="13"/>
  <c r="P57" i="13"/>
  <c r="Q57" i="13"/>
  <c r="R57" i="13"/>
  <c r="S57" i="13"/>
  <c r="T57" i="13"/>
  <c r="U57" i="13"/>
  <c r="V57" i="13"/>
  <c r="W57" i="13"/>
  <c r="X57" i="13"/>
  <c r="Y57" i="13"/>
  <c r="B57" i="13"/>
  <c r="E20" i="23"/>
  <c r="AA12" i="16"/>
  <c r="AA13" i="16"/>
  <c r="AA14" i="16"/>
  <c r="AA15" i="16"/>
  <c r="AA16" i="16"/>
  <c r="AA17" i="16"/>
  <c r="AA18" i="16"/>
  <c r="AA19" i="16"/>
  <c r="T12" i="6" s="1"/>
  <c r="AA20" i="16"/>
  <c r="AA21" i="16"/>
  <c r="AA22" i="16"/>
  <c r="AA23" i="16"/>
  <c r="AA24" i="16"/>
  <c r="AA25" i="16"/>
  <c r="T13" i="6" s="1"/>
  <c r="AA26" i="16"/>
  <c r="AA27" i="16"/>
  <c r="AA28" i="16"/>
  <c r="AA29" i="16"/>
  <c r="AA30" i="16"/>
  <c r="AA31" i="16"/>
  <c r="AA32" i="16"/>
  <c r="AA33" i="16"/>
  <c r="AA34" i="16"/>
  <c r="AA35" i="16"/>
  <c r="AA36" i="16"/>
  <c r="AA37" i="16"/>
  <c r="AA38" i="16"/>
  <c r="AA39" i="16"/>
  <c r="T14" i="6" s="1"/>
  <c r="AA40" i="16"/>
  <c r="AA41" i="16"/>
  <c r="AA42" i="16"/>
  <c r="AA43" i="16"/>
  <c r="AA44" i="16"/>
  <c r="AA45" i="16"/>
  <c r="AA46" i="16"/>
  <c r="AA47" i="16"/>
  <c r="T15" i="6" s="1"/>
  <c r="AA48" i="16"/>
  <c r="AA49" i="16"/>
  <c r="AA50" i="16"/>
  <c r="AA51" i="16"/>
  <c r="AA52" i="16"/>
  <c r="T16" i="6" s="1"/>
  <c r="AA53" i="16"/>
  <c r="AA54" i="16"/>
  <c r="AA55" i="16"/>
  <c r="AA56" i="16"/>
  <c r="AA57" i="16"/>
  <c r="AA58" i="16"/>
  <c r="AA59" i="16"/>
  <c r="AA60" i="16"/>
  <c r="AA61" i="16"/>
  <c r="AA62" i="16"/>
  <c r="AA63" i="16"/>
  <c r="AA64" i="16"/>
  <c r="AA65" i="16"/>
  <c r="AA66" i="16"/>
  <c r="T17" i="6" s="1"/>
  <c r="AA67" i="16"/>
  <c r="AA68" i="16"/>
  <c r="AA69" i="16"/>
  <c r="AA70" i="16"/>
  <c r="AA71" i="16"/>
  <c r="AA72" i="16"/>
  <c r="AA73" i="16"/>
  <c r="AA11" i="16"/>
  <c r="AA10" i="16"/>
  <c r="T11" i="6" s="1"/>
  <c r="F11" i="20"/>
  <c r="F12" i="20"/>
  <c r="F13" i="20"/>
  <c r="F14" i="20"/>
  <c r="F15" i="20"/>
  <c r="F16" i="20"/>
  <c r="F17" i="20"/>
  <c r="F18" i="20"/>
  <c r="F10" i="20"/>
  <c r="U40" i="26" l="1"/>
  <c r="U41" i="26"/>
  <c r="U42" i="26"/>
  <c r="T39" i="26"/>
  <c r="T37" i="26"/>
  <c r="T38" i="26"/>
  <c r="S37" i="26"/>
  <c r="U37" i="26" s="1"/>
  <c r="L13" i="26" l="1"/>
  <c r="L12" i="26"/>
  <c r="E78" i="6" l="1"/>
  <c r="F78" i="6"/>
  <c r="L14" i="26" s="1"/>
  <c r="B70" i="2"/>
  <c r="E70" i="2"/>
  <c r="D74" i="1"/>
  <c r="E74" i="1"/>
  <c r="L10" i="26" s="1"/>
  <c r="C77" i="26"/>
  <c r="H77" i="26" s="1"/>
  <c r="D77" i="26"/>
  <c r="E77" i="26"/>
  <c r="B77" i="26"/>
  <c r="F77" i="26" s="1"/>
  <c r="D75" i="26"/>
  <c r="E75" i="26"/>
  <c r="D76" i="26"/>
  <c r="E76" i="26"/>
  <c r="B75" i="26"/>
  <c r="B76" i="26"/>
  <c r="D74" i="26"/>
  <c r="E74" i="26"/>
  <c r="B74" i="26"/>
  <c r="B73" i="26"/>
  <c r="C73" i="26"/>
  <c r="D73" i="26"/>
  <c r="E73" i="26"/>
  <c r="G73" i="26" s="1"/>
  <c r="E72" i="26"/>
  <c r="D72" i="26"/>
  <c r="C72" i="26"/>
  <c r="B72" i="26"/>
  <c r="C71" i="26"/>
  <c r="D71" i="26"/>
  <c r="E71" i="26"/>
  <c r="B71" i="26"/>
  <c r="F71" i="26" s="1"/>
  <c r="D69" i="26"/>
  <c r="E69" i="26"/>
  <c r="D70" i="26"/>
  <c r="E70" i="26"/>
  <c r="B69" i="26"/>
  <c r="B70" i="26"/>
  <c r="D64" i="26"/>
  <c r="E64" i="26"/>
  <c r="D65" i="26"/>
  <c r="E65" i="26"/>
  <c r="D66" i="26"/>
  <c r="E66" i="26"/>
  <c r="D67" i="26"/>
  <c r="E67" i="26"/>
  <c r="C68" i="26"/>
  <c r="D68" i="26"/>
  <c r="E68" i="26"/>
  <c r="B68" i="26"/>
  <c r="B65" i="26"/>
  <c r="F65" i="26" s="1"/>
  <c r="B66" i="26"/>
  <c r="B67" i="26"/>
  <c r="D63" i="26"/>
  <c r="E63" i="26"/>
  <c r="B63" i="26"/>
  <c r="B64" i="26"/>
  <c r="D62" i="26"/>
  <c r="E62" i="26"/>
  <c r="B62" i="26"/>
  <c r="F62" i="26" s="1"/>
  <c r="D61" i="26"/>
  <c r="E61" i="26"/>
  <c r="B61" i="26"/>
  <c r="F61" i="26" s="1"/>
  <c r="C57" i="26"/>
  <c r="D57" i="26"/>
  <c r="E57" i="26"/>
  <c r="C58" i="26"/>
  <c r="G58" i="26" s="1"/>
  <c r="D58" i="26"/>
  <c r="E58" i="26"/>
  <c r="C59" i="26"/>
  <c r="D59" i="26"/>
  <c r="E59" i="26"/>
  <c r="C60" i="26"/>
  <c r="D60" i="26"/>
  <c r="E60" i="26"/>
  <c r="G60" i="26" s="1"/>
  <c r="B57" i="26"/>
  <c r="B58" i="26"/>
  <c r="B59" i="26"/>
  <c r="F59" i="26" s="1"/>
  <c r="B60" i="26"/>
  <c r="D56" i="26"/>
  <c r="E56" i="26"/>
  <c r="B56" i="26"/>
  <c r="F56" i="26" s="1"/>
  <c r="D54" i="26"/>
  <c r="E54" i="26"/>
  <c r="D55" i="26"/>
  <c r="E55" i="26"/>
  <c r="B55" i="26"/>
  <c r="B54" i="26"/>
  <c r="F54" i="26" s="1"/>
  <c r="D53" i="26"/>
  <c r="E53" i="26"/>
  <c r="B53" i="26"/>
  <c r="F53" i="26" s="1"/>
  <c r="D49" i="26"/>
  <c r="E49" i="26"/>
  <c r="D50" i="26"/>
  <c r="E50" i="26"/>
  <c r="D51" i="26"/>
  <c r="E51" i="26"/>
  <c r="D52" i="26"/>
  <c r="E52" i="26"/>
  <c r="B50" i="26"/>
  <c r="F50" i="26" s="1"/>
  <c r="B51" i="26"/>
  <c r="B52" i="26"/>
  <c r="B49" i="26"/>
  <c r="D48" i="26"/>
  <c r="E48" i="26"/>
  <c r="F64" i="26" l="1"/>
  <c r="F69" i="26"/>
  <c r="F75" i="26"/>
  <c r="F52" i="26"/>
  <c r="F49" i="26"/>
  <c r="F57" i="26"/>
  <c r="F72" i="26"/>
  <c r="F74" i="26"/>
  <c r="I57" i="26"/>
  <c r="I68" i="26"/>
  <c r="F67" i="26"/>
  <c r="F58" i="26"/>
  <c r="H71" i="26"/>
  <c r="F55" i="26"/>
  <c r="G59" i="26"/>
  <c r="F63" i="26"/>
  <c r="G72" i="26"/>
  <c r="I60" i="26"/>
  <c r="H73" i="26"/>
  <c r="H60" i="26"/>
  <c r="F68" i="26"/>
  <c r="F66" i="26"/>
  <c r="F70" i="26"/>
  <c r="F76" i="26"/>
  <c r="I77" i="26"/>
  <c r="F51" i="26"/>
  <c r="H58" i="26"/>
  <c r="I59" i="26"/>
  <c r="G57" i="26"/>
  <c r="G68" i="26"/>
  <c r="G71" i="26"/>
  <c r="F73" i="26"/>
  <c r="G77" i="26"/>
  <c r="I58" i="26"/>
  <c r="H59" i="26"/>
  <c r="H72" i="26"/>
  <c r="F60" i="26"/>
  <c r="H57" i="26"/>
  <c r="H68" i="26"/>
  <c r="D78" i="26"/>
  <c r="D47" i="26" l="1"/>
  <c r="E47" i="26"/>
  <c r="B47" i="26"/>
  <c r="F47" i="26" s="1"/>
  <c r="D46" i="26"/>
  <c r="E46" i="26"/>
  <c r="B46" i="26"/>
  <c r="F46" i="26" s="1"/>
  <c r="D41" i="26"/>
  <c r="E41" i="26"/>
  <c r="D42" i="26"/>
  <c r="E42" i="26"/>
  <c r="D43" i="26"/>
  <c r="E43" i="26"/>
  <c r="D44" i="26"/>
  <c r="E44" i="26"/>
  <c r="D45" i="26"/>
  <c r="E45" i="26"/>
  <c r="B41" i="26"/>
  <c r="F41" i="26" s="1"/>
  <c r="B42" i="26"/>
  <c r="B43" i="26"/>
  <c r="B44" i="26"/>
  <c r="F44" i="26" s="1"/>
  <c r="B45" i="26"/>
  <c r="D40" i="26"/>
  <c r="E40" i="26"/>
  <c r="B40" i="26"/>
  <c r="D37" i="26"/>
  <c r="E37" i="26"/>
  <c r="D38" i="26"/>
  <c r="E38" i="26"/>
  <c r="D39" i="26"/>
  <c r="E39" i="26"/>
  <c r="B38" i="26"/>
  <c r="B39" i="26"/>
  <c r="B37" i="26"/>
  <c r="C36" i="26"/>
  <c r="D36" i="26"/>
  <c r="E36" i="26"/>
  <c r="B36" i="26"/>
  <c r="D35" i="26"/>
  <c r="E35" i="26"/>
  <c r="B35" i="26"/>
  <c r="C34" i="26"/>
  <c r="D34" i="26"/>
  <c r="E34" i="26"/>
  <c r="B34" i="26"/>
  <c r="D32" i="26"/>
  <c r="E32" i="26"/>
  <c r="D33" i="26"/>
  <c r="E33" i="26"/>
  <c r="B33" i="26"/>
  <c r="D31" i="26"/>
  <c r="E31" i="26"/>
  <c r="B31" i="26"/>
  <c r="F31" i="26" s="1"/>
  <c r="B32" i="26"/>
  <c r="D30" i="26"/>
  <c r="E30" i="26"/>
  <c r="C21" i="26"/>
  <c r="D21" i="26"/>
  <c r="E21" i="26"/>
  <c r="B21" i="26"/>
  <c r="F21" i="26" s="1"/>
  <c r="C20" i="26"/>
  <c r="D20" i="26"/>
  <c r="E20" i="26"/>
  <c r="B20" i="26"/>
  <c r="F20" i="26" s="1"/>
  <c r="B20" i="7"/>
  <c r="D27" i="26"/>
  <c r="E27" i="26"/>
  <c r="D28" i="26"/>
  <c r="E28" i="26"/>
  <c r="D29" i="26"/>
  <c r="E29" i="26"/>
  <c r="B27" i="26"/>
  <c r="F27" i="26" s="1"/>
  <c r="B28" i="26"/>
  <c r="F28" i="26" s="1"/>
  <c r="B29" i="26"/>
  <c r="F29" i="26" s="1"/>
  <c r="D26" i="26"/>
  <c r="E26" i="26"/>
  <c r="D23" i="26"/>
  <c r="E23" i="26"/>
  <c r="D24" i="26"/>
  <c r="E24" i="26"/>
  <c r="D25" i="26"/>
  <c r="E25" i="26"/>
  <c r="B23" i="26"/>
  <c r="F23" i="26" s="1"/>
  <c r="B24" i="26"/>
  <c r="F24" i="26" s="1"/>
  <c r="B25" i="26"/>
  <c r="F25" i="26" s="1"/>
  <c r="D22" i="26"/>
  <c r="E22" i="26"/>
  <c r="D12" i="26"/>
  <c r="E12" i="26"/>
  <c r="D13" i="26"/>
  <c r="E13" i="26"/>
  <c r="D14" i="26"/>
  <c r="E14" i="26"/>
  <c r="D15" i="26"/>
  <c r="E15" i="26"/>
  <c r="D16" i="26"/>
  <c r="E16" i="26"/>
  <c r="D17" i="26"/>
  <c r="E17" i="26"/>
  <c r="D18" i="26"/>
  <c r="E18" i="26"/>
  <c r="D19" i="26"/>
  <c r="E19" i="26"/>
  <c r="B12" i="26"/>
  <c r="B13" i="26"/>
  <c r="F13" i="26" s="1"/>
  <c r="B14" i="26"/>
  <c r="F14" i="26" s="1"/>
  <c r="B15" i="26"/>
  <c r="B16" i="26"/>
  <c r="B17" i="26"/>
  <c r="F17" i="26" s="1"/>
  <c r="B18" i="26"/>
  <c r="F18" i="26" s="1"/>
  <c r="B19" i="26"/>
  <c r="D11" i="26"/>
  <c r="E11" i="26"/>
  <c r="F70" i="2"/>
  <c r="F33" i="26" l="1"/>
  <c r="L11" i="26"/>
  <c r="E78" i="26"/>
  <c r="F38" i="26"/>
  <c r="F42" i="26"/>
  <c r="F39" i="26"/>
  <c r="F16" i="26"/>
  <c r="F12" i="26"/>
  <c r="F43" i="26"/>
  <c r="F19" i="26"/>
  <c r="F15" i="26"/>
  <c r="H20" i="26"/>
  <c r="I20" i="26"/>
  <c r="I21" i="26"/>
  <c r="H21" i="26"/>
  <c r="H34" i="26"/>
  <c r="I34" i="26"/>
  <c r="H36" i="26"/>
  <c r="I36" i="26"/>
  <c r="G20" i="26"/>
  <c r="G21" i="26"/>
  <c r="G34" i="26"/>
  <c r="G36" i="26"/>
  <c r="F32" i="26"/>
  <c r="F34" i="26"/>
  <c r="F35" i="26"/>
  <c r="F36" i="26"/>
  <c r="F37" i="26"/>
  <c r="F40" i="26"/>
  <c r="F45" i="26"/>
  <c r="D78" i="8"/>
  <c r="M13" i="26" s="1"/>
  <c r="N13" i="26" s="1"/>
  <c r="C59" i="18"/>
  <c r="D59" i="18"/>
  <c r="E59" i="18"/>
  <c r="F59" i="18"/>
  <c r="G59" i="18"/>
  <c r="H59" i="18"/>
  <c r="I59" i="18"/>
  <c r="J59" i="18"/>
  <c r="K59" i="18"/>
  <c r="L59" i="18"/>
  <c r="M59" i="18"/>
  <c r="N59" i="18"/>
  <c r="O59" i="18"/>
  <c r="P59" i="18"/>
  <c r="Q59" i="18"/>
  <c r="R59" i="18"/>
  <c r="S59" i="18"/>
  <c r="T59" i="18"/>
  <c r="U59" i="18"/>
  <c r="V59" i="18"/>
  <c r="W59" i="18"/>
  <c r="X59" i="18"/>
  <c r="Y59" i="18"/>
  <c r="C60" i="18"/>
  <c r="D60" i="18"/>
  <c r="E60" i="18"/>
  <c r="F60" i="18"/>
  <c r="G60" i="18"/>
  <c r="H60" i="18"/>
  <c r="I60" i="18"/>
  <c r="J60" i="18"/>
  <c r="K60" i="18"/>
  <c r="L60" i="18"/>
  <c r="M60" i="18"/>
  <c r="N60" i="18"/>
  <c r="O60" i="18"/>
  <c r="P60" i="18"/>
  <c r="Q60" i="18"/>
  <c r="R60" i="18"/>
  <c r="S60" i="18"/>
  <c r="T60" i="18"/>
  <c r="U60" i="18"/>
  <c r="V60" i="18"/>
  <c r="W60" i="18"/>
  <c r="X60" i="18"/>
  <c r="Y60" i="18"/>
  <c r="C61" i="18"/>
  <c r="D61" i="18"/>
  <c r="E61" i="18"/>
  <c r="F61" i="18"/>
  <c r="G61" i="18"/>
  <c r="H61" i="18"/>
  <c r="I61" i="18"/>
  <c r="J61" i="18"/>
  <c r="K61" i="18"/>
  <c r="L61" i="18"/>
  <c r="M61" i="18"/>
  <c r="N61" i="18"/>
  <c r="O61" i="18"/>
  <c r="P61" i="18"/>
  <c r="Q61" i="18"/>
  <c r="R61" i="18"/>
  <c r="S61" i="18"/>
  <c r="T61" i="18"/>
  <c r="U61" i="18"/>
  <c r="V61" i="18"/>
  <c r="W61" i="18"/>
  <c r="X61" i="18"/>
  <c r="Y61" i="18"/>
  <c r="C62" i="18"/>
  <c r="D62" i="18"/>
  <c r="E62" i="18"/>
  <c r="F62" i="18"/>
  <c r="G62" i="18"/>
  <c r="H62" i="18"/>
  <c r="I62" i="18"/>
  <c r="J62" i="18"/>
  <c r="K62" i="18"/>
  <c r="L62" i="18"/>
  <c r="M62" i="18"/>
  <c r="N62" i="18"/>
  <c r="O62" i="18"/>
  <c r="P62" i="18"/>
  <c r="Q62" i="18"/>
  <c r="R62" i="18"/>
  <c r="S62" i="18"/>
  <c r="T62" i="18"/>
  <c r="U62" i="18"/>
  <c r="V62" i="18"/>
  <c r="W62" i="18"/>
  <c r="X62" i="18"/>
  <c r="Y62" i="18"/>
  <c r="C63" i="18"/>
  <c r="D63" i="18"/>
  <c r="E63" i="18"/>
  <c r="F63" i="18"/>
  <c r="G63" i="18"/>
  <c r="H63" i="18"/>
  <c r="I63" i="18"/>
  <c r="J63" i="18"/>
  <c r="K63" i="18"/>
  <c r="L63" i="18"/>
  <c r="M63" i="18"/>
  <c r="N63" i="18"/>
  <c r="O63" i="18"/>
  <c r="P63" i="18"/>
  <c r="Q63" i="18"/>
  <c r="R63" i="18"/>
  <c r="S63" i="18"/>
  <c r="T63" i="18"/>
  <c r="U63" i="18"/>
  <c r="V63" i="18"/>
  <c r="W63" i="18"/>
  <c r="X63" i="18"/>
  <c r="Y63" i="18"/>
  <c r="C64" i="18"/>
  <c r="D64" i="18"/>
  <c r="E64" i="18"/>
  <c r="F64" i="18"/>
  <c r="G64" i="18"/>
  <c r="H64" i="18"/>
  <c r="I64" i="18"/>
  <c r="J64" i="18"/>
  <c r="K64" i="18"/>
  <c r="L64" i="18"/>
  <c r="M64" i="18"/>
  <c r="N64" i="18"/>
  <c r="O64" i="18"/>
  <c r="P64" i="18"/>
  <c r="Q64" i="18"/>
  <c r="R64" i="18"/>
  <c r="S64" i="18"/>
  <c r="T64" i="18"/>
  <c r="U64" i="18"/>
  <c r="V64" i="18"/>
  <c r="W64" i="18"/>
  <c r="X64" i="18"/>
  <c r="Y64" i="18"/>
  <c r="C65" i="18"/>
  <c r="D65" i="18"/>
  <c r="E65" i="18"/>
  <c r="F65" i="18"/>
  <c r="G65" i="18"/>
  <c r="H65" i="18"/>
  <c r="I65" i="18"/>
  <c r="J65" i="18"/>
  <c r="K65" i="18"/>
  <c r="L65" i="18"/>
  <c r="M65" i="18"/>
  <c r="N65" i="18"/>
  <c r="O65" i="18"/>
  <c r="P65" i="18"/>
  <c r="Q65" i="18"/>
  <c r="R65" i="18"/>
  <c r="S65" i="18"/>
  <c r="T65" i="18"/>
  <c r="U65" i="18"/>
  <c r="V65" i="18"/>
  <c r="W65" i="18"/>
  <c r="X65" i="18"/>
  <c r="Y65" i="18"/>
  <c r="C66" i="18"/>
  <c r="D66" i="18"/>
  <c r="E66" i="18"/>
  <c r="F66" i="18"/>
  <c r="G66" i="18"/>
  <c r="H66" i="18"/>
  <c r="I66" i="18"/>
  <c r="J66" i="18"/>
  <c r="K66" i="18"/>
  <c r="L66" i="18"/>
  <c r="M66" i="18"/>
  <c r="N66" i="18"/>
  <c r="O66" i="18"/>
  <c r="P66" i="18"/>
  <c r="Q66" i="18"/>
  <c r="R66" i="18"/>
  <c r="S66" i="18"/>
  <c r="T66" i="18"/>
  <c r="U66" i="18"/>
  <c r="V66" i="18"/>
  <c r="W66" i="18"/>
  <c r="X66" i="18"/>
  <c r="Y66" i="18"/>
  <c r="C67" i="18"/>
  <c r="D67" i="18"/>
  <c r="E67" i="18"/>
  <c r="F67" i="18"/>
  <c r="G67" i="18"/>
  <c r="H67" i="18"/>
  <c r="I67" i="18"/>
  <c r="J67" i="18"/>
  <c r="K67" i="18"/>
  <c r="L67" i="18"/>
  <c r="M67" i="18"/>
  <c r="N67" i="18"/>
  <c r="O67" i="18"/>
  <c r="P67" i="18"/>
  <c r="Q67" i="18"/>
  <c r="R67" i="18"/>
  <c r="S67" i="18"/>
  <c r="T67" i="18"/>
  <c r="U67" i="18"/>
  <c r="V67" i="18"/>
  <c r="W67" i="18"/>
  <c r="X67" i="18"/>
  <c r="Y67" i="18"/>
  <c r="C68" i="18"/>
  <c r="D68" i="18"/>
  <c r="E68" i="18"/>
  <c r="F68" i="18"/>
  <c r="G68" i="18"/>
  <c r="H68" i="18"/>
  <c r="I68" i="18"/>
  <c r="J68" i="18"/>
  <c r="K68" i="18"/>
  <c r="L68" i="18"/>
  <c r="M68" i="18"/>
  <c r="N68" i="18"/>
  <c r="O68" i="18"/>
  <c r="P68" i="18"/>
  <c r="Q68" i="18"/>
  <c r="R68" i="18"/>
  <c r="S68" i="18"/>
  <c r="T68" i="18"/>
  <c r="U68" i="18"/>
  <c r="V68" i="18"/>
  <c r="W68" i="18"/>
  <c r="X68" i="18"/>
  <c r="Y68" i="18"/>
  <c r="C69" i="18"/>
  <c r="D69" i="18"/>
  <c r="E69" i="18"/>
  <c r="F69" i="18"/>
  <c r="G69" i="18"/>
  <c r="H69" i="18"/>
  <c r="I69" i="18"/>
  <c r="J69" i="18"/>
  <c r="K69" i="18"/>
  <c r="L69" i="18"/>
  <c r="M69" i="18"/>
  <c r="N69" i="18"/>
  <c r="O69" i="18"/>
  <c r="P69" i="18"/>
  <c r="Q69" i="18"/>
  <c r="R69" i="18"/>
  <c r="S69" i="18"/>
  <c r="T69" i="18"/>
  <c r="U69" i="18"/>
  <c r="V69" i="18"/>
  <c r="W69" i="18"/>
  <c r="X69" i="18"/>
  <c r="Y69" i="18"/>
  <c r="C70" i="18"/>
  <c r="D70" i="18"/>
  <c r="E70" i="18"/>
  <c r="F70" i="18"/>
  <c r="G70" i="18"/>
  <c r="H70" i="18"/>
  <c r="I70" i="18"/>
  <c r="J70" i="18"/>
  <c r="K70" i="18"/>
  <c r="L70" i="18"/>
  <c r="M70" i="18"/>
  <c r="N70" i="18"/>
  <c r="O70" i="18"/>
  <c r="P70" i="18"/>
  <c r="Q70" i="18"/>
  <c r="R70" i="18"/>
  <c r="S70" i="18"/>
  <c r="T70" i="18"/>
  <c r="U70" i="18"/>
  <c r="V70" i="18"/>
  <c r="W70" i="18"/>
  <c r="X70" i="18"/>
  <c r="Y70" i="18"/>
  <c r="C71" i="18"/>
  <c r="D71" i="18"/>
  <c r="E71" i="18"/>
  <c r="F71" i="18"/>
  <c r="G71" i="18"/>
  <c r="H71" i="18"/>
  <c r="I71" i="18"/>
  <c r="J71" i="18"/>
  <c r="K71" i="18"/>
  <c r="L71" i="18"/>
  <c r="M71" i="18"/>
  <c r="N71" i="18"/>
  <c r="O71" i="18"/>
  <c r="P71" i="18"/>
  <c r="Q71" i="18"/>
  <c r="R71" i="18"/>
  <c r="S71" i="18"/>
  <c r="T71" i="18"/>
  <c r="U71" i="18"/>
  <c r="V71" i="18"/>
  <c r="W71" i="18"/>
  <c r="X71" i="18"/>
  <c r="Y71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C80" i="17"/>
  <c r="D80" i="17"/>
  <c r="E80" i="17"/>
  <c r="F80" i="17"/>
  <c r="G80" i="17"/>
  <c r="H80" i="17"/>
  <c r="I80" i="17"/>
  <c r="J80" i="17"/>
  <c r="K80" i="17"/>
  <c r="L80" i="17"/>
  <c r="M80" i="17"/>
  <c r="N80" i="17"/>
  <c r="O80" i="17"/>
  <c r="P80" i="17"/>
  <c r="Q80" i="17"/>
  <c r="R80" i="17"/>
  <c r="S80" i="17"/>
  <c r="T80" i="17"/>
  <c r="U80" i="17"/>
  <c r="V80" i="17"/>
  <c r="W80" i="17"/>
  <c r="X80" i="17"/>
  <c r="Y80" i="17"/>
  <c r="C81" i="17"/>
  <c r="D81" i="17"/>
  <c r="E81" i="17"/>
  <c r="F81" i="17"/>
  <c r="G81" i="17"/>
  <c r="H81" i="17"/>
  <c r="I81" i="17"/>
  <c r="J81" i="17"/>
  <c r="K81" i="17"/>
  <c r="L81" i="17"/>
  <c r="M81" i="17"/>
  <c r="N81" i="17"/>
  <c r="O81" i="17"/>
  <c r="P81" i="17"/>
  <c r="Q81" i="17"/>
  <c r="R81" i="17"/>
  <c r="S81" i="17"/>
  <c r="T81" i="17"/>
  <c r="U81" i="17"/>
  <c r="V81" i="17"/>
  <c r="W81" i="17"/>
  <c r="X81" i="17"/>
  <c r="Y81" i="17"/>
  <c r="C82" i="17"/>
  <c r="D82" i="17"/>
  <c r="E82" i="17"/>
  <c r="F82" i="17"/>
  <c r="G82" i="17"/>
  <c r="H82" i="17"/>
  <c r="I82" i="17"/>
  <c r="J82" i="17"/>
  <c r="K82" i="17"/>
  <c r="L82" i="17"/>
  <c r="M82" i="17"/>
  <c r="N82" i="17"/>
  <c r="O82" i="17"/>
  <c r="P82" i="17"/>
  <c r="Q82" i="17"/>
  <c r="R82" i="17"/>
  <c r="S82" i="17"/>
  <c r="T82" i="17"/>
  <c r="U82" i="17"/>
  <c r="V82" i="17"/>
  <c r="W82" i="17"/>
  <c r="X82" i="17"/>
  <c r="Y82" i="17"/>
  <c r="C83" i="17"/>
  <c r="D83" i="17"/>
  <c r="E83" i="17"/>
  <c r="F83" i="17"/>
  <c r="G83" i="17"/>
  <c r="H83" i="17"/>
  <c r="I83" i="17"/>
  <c r="J83" i="17"/>
  <c r="K83" i="17"/>
  <c r="L83" i="17"/>
  <c r="M83" i="17"/>
  <c r="N83" i="17"/>
  <c r="O83" i="17"/>
  <c r="P83" i="17"/>
  <c r="Q83" i="17"/>
  <c r="R83" i="17"/>
  <c r="S83" i="17"/>
  <c r="T83" i="17"/>
  <c r="U83" i="17"/>
  <c r="V83" i="17"/>
  <c r="W83" i="17"/>
  <c r="X83" i="17"/>
  <c r="Y83" i="17"/>
  <c r="C84" i="17"/>
  <c r="D84" i="17"/>
  <c r="E84" i="17"/>
  <c r="F84" i="17"/>
  <c r="G84" i="17"/>
  <c r="H84" i="17"/>
  <c r="I84" i="17"/>
  <c r="J84" i="17"/>
  <c r="K84" i="17"/>
  <c r="L84" i="17"/>
  <c r="M84" i="17"/>
  <c r="N84" i="17"/>
  <c r="O84" i="17"/>
  <c r="P84" i="17"/>
  <c r="Q84" i="17"/>
  <c r="R84" i="17"/>
  <c r="S84" i="17"/>
  <c r="T84" i="17"/>
  <c r="U84" i="17"/>
  <c r="V84" i="17"/>
  <c r="W84" i="17"/>
  <c r="X84" i="17"/>
  <c r="Y84" i="17"/>
  <c r="C85" i="17"/>
  <c r="D85" i="17"/>
  <c r="E85" i="17"/>
  <c r="F85" i="17"/>
  <c r="G85" i="17"/>
  <c r="H85" i="17"/>
  <c r="I85" i="17"/>
  <c r="J85" i="17"/>
  <c r="K85" i="17"/>
  <c r="L85" i="17"/>
  <c r="M85" i="17"/>
  <c r="N85" i="17"/>
  <c r="O85" i="17"/>
  <c r="P85" i="17"/>
  <c r="Q85" i="17"/>
  <c r="R85" i="17"/>
  <c r="S85" i="17"/>
  <c r="T85" i="17"/>
  <c r="U85" i="17"/>
  <c r="V85" i="17"/>
  <c r="W85" i="17"/>
  <c r="X85" i="17"/>
  <c r="Y85" i="17"/>
  <c r="Y86" i="17"/>
  <c r="C87" i="17"/>
  <c r="D87" i="17"/>
  <c r="E87" i="17"/>
  <c r="F87" i="17"/>
  <c r="G87" i="17"/>
  <c r="H87" i="17"/>
  <c r="I87" i="17"/>
  <c r="J87" i="17"/>
  <c r="K87" i="17"/>
  <c r="L87" i="17"/>
  <c r="M87" i="17"/>
  <c r="N87" i="17"/>
  <c r="O87" i="17"/>
  <c r="P87" i="17"/>
  <c r="Q87" i="17"/>
  <c r="R87" i="17"/>
  <c r="S87" i="17"/>
  <c r="T87" i="17"/>
  <c r="U87" i="17"/>
  <c r="V87" i="17"/>
  <c r="W87" i="17"/>
  <c r="X87" i="17"/>
  <c r="Y87" i="17"/>
  <c r="C88" i="17"/>
  <c r="D88" i="17"/>
  <c r="E88" i="17"/>
  <c r="F88" i="17"/>
  <c r="G88" i="17"/>
  <c r="H88" i="17"/>
  <c r="I88" i="17"/>
  <c r="J88" i="17"/>
  <c r="K88" i="17"/>
  <c r="L88" i="17"/>
  <c r="M88" i="17"/>
  <c r="N88" i="17"/>
  <c r="O88" i="17"/>
  <c r="P88" i="17"/>
  <c r="Q88" i="17"/>
  <c r="R88" i="17"/>
  <c r="S88" i="17"/>
  <c r="T88" i="17"/>
  <c r="U88" i="17"/>
  <c r="V88" i="17"/>
  <c r="W88" i="17"/>
  <c r="X88" i="17"/>
  <c r="Y88" i="17"/>
  <c r="C89" i="17"/>
  <c r="D89" i="17"/>
  <c r="E89" i="17"/>
  <c r="F89" i="17"/>
  <c r="G89" i="17"/>
  <c r="H89" i="17"/>
  <c r="I89" i="17"/>
  <c r="J89" i="17"/>
  <c r="K89" i="17"/>
  <c r="L89" i="17"/>
  <c r="M89" i="17"/>
  <c r="N89" i="17"/>
  <c r="O89" i="17"/>
  <c r="P89" i="17"/>
  <c r="Q89" i="17"/>
  <c r="R89" i="17"/>
  <c r="S89" i="17"/>
  <c r="T89" i="17"/>
  <c r="U89" i="17"/>
  <c r="V89" i="17"/>
  <c r="W89" i="17"/>
  <c r="X89" i="17"/>
  <c r="Y89" i="17"/>
  <c r="C90" i="17"/>
  <c r="D90" i="17"/>
  <c r="E90" i="17"/>
  <c r="F90" i="17"/>
  <c r="G90" i="17"/>
  <c r="H90" i="17"/>
  <c r="I90" i="17"/>
  <c r="J90" i="17"/>
  <c r="K90" i="17"/>
  <c r="L90" i="17"/>
  <c r="M90" i="17"/>
  <c r="N90" i="17"/>
  <c r="O90" i="17"/>
  <c r="P90" i="17"/>
  <c r="Q90" i="17"/>
  <c r="R90" i="17"/>
  <c r="S90" i="17"/>
  <c r="T90" i="17"/>
  <c r="U90" i="17"/>
  <c r="V90" i="17"/>
  <c r="W90" i="17"/>
  <c r="X90" i="17"/>
  <c r="Y90" i="17"/>
  <c r="C91" i="17"/>
  <c r="D91" i="17"/>
  <c r="E91" i="17"/>
  <c r="F91" i="17"/>
  <c r="G91" i="17"/>
  <c r="H91" i="17"/>
  <c r="I91" i="17"/>
  <c r="J91" i="17"/>
  <c r="K91" i="17"/>
  <c r="L91" i="17"/>
  <c r="M91" i="17"/>
  <c r="N91" i="17"/>
  <c r="O91" i="17"/>
  <c r="P91" i="17"/>
  <c r="Q91" i="17"/>
  <c r="R91" i="17"/>
  <c r="S91" i="17"/>
  <c r="T91" i="17"/>
  <c r="U91" i="17"/>
  <c r="V91" i="17"/>
  <c r="W91" i="17"/>
  <c r="X91" i="17"/>
  <c r="Y91" i="17"/>
  <c r="C92" i="17"/>
  <c r="D92" i="17"/>
  <c r="E92" i="17"/>
  <c r="F92" i="17"/>
  <c r="G92" i="17"/>
  <c r="H92" i="17"/>
  <c r="I92" i="17"/>
  <c r="J92" i="17"/>
  <c r="K92" i="17"/>
  <c r="L92" i="17"/>
  <c r="M92" i="17"/>
  <c r="N92" i="17"/>
  <c r="O92" i="17"/>
  <c r="P92" i="17"/>
  <c r="Q92" i="17"/>
  <c r="R92" i="17"/>
  <c r="S92" i="17"/>
  <c r="T92" i="17"/>
  <c r="U92" i="17"/>
  <c r="V92" i="17"/>
  <c r="W92" i="17"/>
  <c r="X92" i="17"/>
  <c r="Y92" i="17"/>
  <c r="C93" i="17"/>
  <c r="D93" i="17"/>
  <c r="E93" i="17"/>
  <c r="F93" i="17"/>
  <c r="G93" i="17"/>
  <c r="H93" i="17"/>
  <c r="I93" i="17"/>
  <c r="J93" i="17"/>
  <c r="K93" i="17"/>
  <c r="L93" i="17"/>
  <c r="M93" i="17"/>
  <c r="N93" i="17"/>
  <c r="O93" i="17"/>
  <c r="P93" i="17"/>
  <c r="Q93" i="17"/>
  <c r="R93" i="17"/>
  <c r="S93" i="17"/>
  <c r="T93" i="17"/>
  <c r="U93" i="17"/>
  <c r="V93" i="17"/>
  <c r="W93" i="17"/>
  <c r="X93" i="17"/>
  <c r="Y93" i="17"/>
  <c r="C94" i="17"/>
  <c r="D94" i="17"/>
  <c r="E94" i="17"/>
  <c r="F94" i="17"/>
  <c r="G94" i="17"/>
  <c r="H94" i="17"/>
  <c r="I94" i="17"/>
  <c r="J94" i="17"/>
  <c r="K94" i="17"/>
  <c r="L94" i="17"/>
  <c r="M94" i="17"/>
  <c r="N94" i="17"/>
  <c r="O94" i="17"/>
  <c r="P94" i="17"/>
  <c r="Q94" i="17"/>
  <c r="R94" i="17"/>
  <c r="S94" i="17"/>
  <c r="T94" i="17"/>
  <c r="U94" i="17"/>
  <c r="V94" i="17"/>
  <c r="W94" i="17"/>
  <c r="X94" i="17"/>
  <c r="Y94" i="17"/>
  <c r="C95" i="17"/>
  <c r="D95" i="17"/>
  <c r="E95" i="17"/>
  <c r="F95" i="17"/>
  <c r="G95" i="17"/>
  <c r="H95" i="17"/>
  <c r="I95" i="17"/>
  <c r="J95" i="17"/>
  <c r="K95" i="17"/>
  <c r="L95" i="17"/>
  <c r="M95" i="17"/>
  <c r="N95" i="17"/>
  <c r="O95" i="17"/>
  <c r="P95" i="17"/>
  <c r="Q95" i="17"/>
  <c r="R95" i="17"/>
  <c r="S95" i="17"/>
  <c r="T95" i="17"/>
  <c r="U95" i="17"/>
  <c r="V95" i="17"/>
  <c r="W95" i="17"/>
  <c r="X95" i="17"/>
  <c r="Y95" i="17"/>
  <c r="C96" i="17"/>
  <c r="D96" i="17"/>
  <c r="E96" i="17"/>
  <c r="F96" i="17"/>
  <c r="G96" i="17"/>
  <c r="H96" i="17"/>
  <c r="I96" i="17"/>
  <c r="J96" i="17"/>
  <c r="K96" i="17"/>
  <c r="L96" i="17"/>
  <c r="M96" i="17"/>
  <c r="N96" i="17"/>
  <c r="O96" i="17"/>
  <c r="P96" i="17"/>
  <c r="Q96" i="17"/>
  <c r="R96" i="17"/>
  <c r="S96" i="17"/>
  <c r="T96" i="17"/>
  <c r="U96" i="17"/>
  <c r="V96" i="17"/>
  <c r="W96" i="17"/>
  <c r="X96" i="17"/>
  <c r="Y96" i="17"/>
  <c r="B96" i="17"/>
  <c r="B95" i="17"/>
  <c r="B94" i="17"/>
  <c r="B93" i="17"/>
  <c r="B92" i="17"/>
  <c r="B91" i="17"/>
  <c r="B90" i="17"/>
  <c r="B89" i="17"/>
  <c r="B88" i="17"/>
  <c r="B87" i="17"/>
  <c r="B85" i="17"/>
  <c r="B84" i="17"/>
  <c r="B83" i="17"/>
  <c r="B82" i="17"/>
  <c r="B81" i="17"/>
  <c r="B80" i="17"/>
  <c r="Y84" i="16"/>
  <c r="Y81" i="16"/>
  <c r="C80" i="16"/>
  <c r="D80" i="16"/>
  <c r="E80" i="16"/>
  <c r="F80" i="16"/>
  <c r="G80" i="16"/>
  <c r="H80" i="16"/>
  <c r="I80" i="16"/>
  <c r="J80" i="16"/>
  <c r="K80" i="16"/>
  <c r="L80" i="16"/>
  <c r="M80" i="16"/>
  <c r="N80" i="16"/>
  <c r="O80" i="16"/>
  <c r="P80" i="16"/>
  <c r="Q80" i="16"/>
  <c r="R80" i="16"/>
  <c r="S80" i="16"/>
  <c r="T80" i="16"/>
  <c r="U80" i="16"/>
  <c r="V80" i="16"/>
  <c r="W80" i="16"/>
  <c r="X80" i="16"/>
  <c r="Y80" i="16"/>
  <c r="C81" i="16"/>
  <c r="D81" i="16"/>
  <c r="E81" i="16"/>
  <c r="F81" i="16"/>
  <c r="G81" i="16"/>
  <c r="H81" i="16"/>
  <c r="I81" i="16"/>
  <c r="J81" i="16"/>
  <c r="K81" i="16"/>
  <c r="L81" i="16"/>
  <c r="M81" i="16"/>
  <c r="N81" i="16"/>
  <c r="O81" i="16"/>
  <c r="P81" i="16"/>
  <c r="Q81" i="16"/>
  <c r="R81" i="16"/>
  <c r="S81" i="16"/>
  <c r="T81" i="16"/>
  <c r="U81" i="16"/>
  <c r="V81" i="16"/>
  <c r="W81" i="16"/>
  <c r="X81" i="16"/>
  <c r="C82" i="16"/>
  <c r="D82" i="16"/>
  <c r="E82" i="16"/>
  <c r="F82" i="16"/>
  <c r="G82" i="16"/>
  <c r="H82" i="16"/>
  <c r="I82" i="16"/>
  <c r="J82" i="16"/>
  <c r="K82" i="16"/>
  <c r="L82" i="16"/>
  <c r="M82" i="16"/>
  <c r="N82" i="16"/>
  <c r="O82" i="16"/>
  <c r="P82" i="16"/>
  <c r="Q82" i="16"/>
  <c r="R82" i="16"/>
  <c r="S82" i="16"/>
  <c r="T82" i="16"/>
  <c r="U82" i="16"/>
  <c r="V82" i="16"/>
  <c r="W82" i="16"/>
  <c r="X82" i="16"/>
  <c r="Y82" i="16"/>
  <c r="C83" i="16"/>
  <c r="D83" i="16"/>
  <c r="E83" i="16"/>
  <c r="F83" i="16"/>
  <c r="G83" i="16"/>
  <c r="H83" i="16"/>
  <c r="I83" i="16"/>
  <c r="J83" i="16"/>
  <c r="K83" i="16"/>
  <c r="L83" i="16"/>
  <c r="M83" i="16"/>
  <c r="N83" i="16"/>
  <c r="O83" i="16"/>
  <c r="P83" i="16"/>
  <c r="Q83" i="16"/>
  <c r="R83" i="16"/>
  <c r="S83" i="16"/>
  <c r="T83" i="16"/>
  <c r="U83" i="16"/>
  <c r="V83" i="16"/>
  <c r="W83" i="16"/>
  <c r="X83" i="16"/>
  <c r="Y83" i="16"/>
  <c r="C84" i="16"/>
  <c r="D84" i="16"/>
  <c r="E84" i="16"/>
  <c r="F84" i="16"/>
  <c r="G84" i="16"/>
  <c r="H84" i="16"/>
  <c r="I84" i="16"/>
  <c r="J84" i="16"/>
  <c r="K84" i="16"/>
  <c r="L84" i="16"/>
  <c r="M84" i="16"/>
  <c r="N84" i="16"/>
  <c r="O84" i="16"/>
  <c r="P84" i="16"/>
  <c r="Q84" i="16"/>
  <c r="R84" i="16"/>
  <c r="S84" i="16"/>
  <c r="T84" i="16"/>
  <c r="U84" i="16"/>
  <c r="V84" i="16"/>
  <c r="W84" i="16"/>
  <c r="X84" i="16"/>
  <c r="C85" i="16"/>
  <c r="D85" i="16"/>
  <c r="E85" i="16"/>
  <c r="F85" i="16"/>
  <c r="G85" i="16"/>
  <c r="H85" i="16"/>
  <c r="I85" i="16"/>
  <c r="J85" i="16"/>
  <c r="K85" i="16"/>
  <c r="L85" i="16"/>
  <c r="M85" i="16"/>
  <c r="N85" i="16"/>
  <c r="O85" i="16"/>
  <c r="P85" i="16"/>
  <c r="Q85" i="16"/>
  <c r="R85" i="16"/>
  <c r="S85" i="16"/>
  <c r="T85" i="16"/>
  <c r="U85" i="16"/>
  <c r="V85" i="16"/>
  <c r="W85" i="16"/>
  <c r="X85" i="16"/>
  <c r="Y85" i="16"/>
  <c r="C86" i="16"/>
  <c r="D86" i="16"/>
  <c r="E86" i="16"/>
  <c r="F86" i="16"/>
  <c r="G86" i="16"/>
  <c r="H86" i="16"/>
  <c r="I86" i="16"/>
  <c r="J86" i="16"/>
  <c r="K86" i="16"/>
  <c r="L86" i="16"/>
  <c r="M86" i="16"/>
  <c r="N86" i="16"/>
  <c r="O86" i="16"/>
  <c r="P86" i="16"/>
  <c r="Q86" i="16"/>
  <c r="R86" i="16"/>
  <c r="S86" i="16"/>
  <c r="T86" i="16"/>
  <c r="U86" i="16"/>
  <c r="V86" i="16"/>
  <c r="W86" i="16"/>
  <c r="X86" i="16"/>
  <c r="Y86" i="16"/>
  <c r="C87" i="16"/>
  <c r="D87" i="16"/>
  <c r="E87" i="16"/>
  <c r="F87" i="16"/>
  <c r="G87" i="16"/>
  <c r="H87" i="16"/>
  <c r="I87" i="16"/>
  <c r="J87" i="16"/>
  <c r="K87" i="16"/>
  <c r="L87" i="16"/>
  <c r="M87" i="16"/>
  <c r="N87" i="16"/>
  <c r="O87" i="16"/>
  <c r="P87" i="16"/>
  <c r="Q87" i="16"/>
  <c r="R87" i="16"/>
  <c r="S87" i="16"/>
  <c r="T87" i="16"/>
  <c r="U87" i="16"/>
  <c r="V87" i="16"/>
  <c r="W87" i="16"/>
  <c r="X87" i="16"/>
  <c r="Y87" i="16"/>
  <c r="C88" i="16"/>
  <c r="D88" i="16"/>
  <c r="E88" i="16"/>
  <c r="F88" i="16"/>
  <c r="G88" i="16"/>
  <c r="H88" i="16"/>
  <c r="I88" i="16"/>
  <c r="J88" i="16"/>
  <c r="K88" i="16"/>
  <c r="L88" i="16"/>
  <c r="M88" i="16"/>
  <c r="N88" i="16"/>
  <c r="O88" i="16"/>
  <c r="P88" i="16"/>
  <c r="Q88" i="16"/>
  <c r="R88" i="16"/>
  <c r="S88" i="16"/>
  <c r="T88" i="16"/>
  <c r="U88" i="16"/>
  <c r="V88" i="16"/>
  <c r="W88" i="16"/>
  <c r="X88" i="16"/>
  <c r="Y88" i="16"/>
  <c r="C89" i="16"/>
  <c r="D89" i="16"/>
  <c r="E89" i="16"/>
  <c r="F89" i="16"/>
  <c r="G89" i="16"/>
  <c r="H89" i="16"/>
  <c r="I89" i="16"/>
  <c r="J89" i="16"/>
  <c r="K89" i="16"/>
  <c r="L89" i="16"/>
  <c r="M89" i="16"/>
  <c r="N89" i="16"/>
  <c r="O89" i="16"/>
  <c r="P89" i="16"/>
  <c r="Q89" i="16"/>
  <c r="R89" i="16"/>
  <c r="S89" i="16"/>
  <c r="T89" i="16"/>
  <c r="U89" i="16"/>
  <c r="V89" i="16"/>
  <c r="W89" i="16"/>
  <c r="X89" i="16"/>
  <c r="Y89" i="16"/>
  <c r="C90" i="16"/>
  <c r="D90" i="16"/>
  <c r="E90" i="16"/>
  <c r="F90" i="16"/>
  <c r="G90" i="16"/>
  <c r="H90" i="16"/>
  <c r="I90" i="16"/>
  <c r="J90" i="16"/>
  <c r="K90" i="16"/>
  <c r="L90" i="16"/>
  <c r="M90" i="16"/>
  <c r="N90" i="16"/>
  <c r="O90" i="16"/>
  <c r="P90" i="16"/>
  <c r="Q90" i="16"/>
  <c r="R90" i="16"/>
  <c r="S90" i="16"/>
  <c r="T90" i="16"/>
  <c r="U90" i="16"/>
  <c r="V90" i="16"/>
  <c r="W90" i="16"/>
  <c r="X90" i="16"/>
  <c r="Y90" i="16"/>
  <c r="C91" i="16"/>
  <c r="D91" i="16"/>
  <c r="E91" i="16"/>
  <c r="F91" i="16"/>
  <c r="G91" i="16"/>
  <c r="H91" i="16"/>
  <c r="I91" i="16"/>
  <c r="J91" i="16"/>
  <c r="K91" i="16"/>
  <c r="L91" i="16"/>
  <c r="M91" i="16"/>
  <c r="N91" i="16"/>
  <c r="O91" i="16"/>
  <c r="P91" i="16"/>
  <c r="Q91" i="16"/>
  <c r="R91" i="16"/>
  <c r="S91" i="16"/>
  <c r="T91" i="16"/>
  <c r="U91" i="16"/>
  <c r="V91" i="16"/>
  <c r="W91" i="16"/>
  <c r="X91" i="16"/>
  <c r="Y91" i="16"/>
  <c r="C92" i="16"/>
  <c r="D92" i="16"/>
  <c r="E92" i="16"/>
  <c r="F92" i="16"/>
  <c r="G92" i="16"/>
  <c r="H92" i="16"/>
  <c r="I92" i="16"/>
  <c r="J92" i="16"/>
  <c r="K92" i="16"/>
  <c r="L92" i="16"/>
  <c r="M92" i="16"/>
  <c r="N92" i="16"/>
  <c r="O92" i="16"/>
  <c r="P92" i="16"/>
  <c r="Q92" i="16"/>
  <c r="R92" i="16"/>
  <c r="S92" i="16"/>
  <c r="T92" i="16"/>
  <c r="U92" i="16"/>
  <c r="V92" i="16"/>
  <c r="W92" i="16"/>
  <c r="X92" i="16"/>
  <c r="Y92" i="16"/>
  <c r="C93" i="16"/>
  <c r="D93" i="16"/>
  <c r="E93" i="16"/>
  <c r="F93" i="16"/>
  <c r="G93" i="16"/>
  <c r="H93" i="16"/>
  <c r="I93" i="16"/>
  <c r="J93" i="16"/>
  <c r="K93" i="16"/>
  <c r="L93" i="16"/>
  <c r="M93" i="16"/>
  <c r="N93" i="16"/>
  <c r="O93" i="16"/>
  <c r="P93" i="16"/>
  <c r="R93" i="16"/>
  <c r="S93" i="16"/>
  <c r="T93" i="16"/>
  <c r="U93" i="16"/>
  <c r="V93" i="16"/>
  <c r="W93" i="16"/>
  <c r="X93" i="16"/>
  <c r="Y93" i="16"/>
  <c r="C94" i="16"/>
  <c r="D94" i="16"/>
  <c r="E94" i="16"/>
  <c r="F94" i="16"/>
  <c r="G94" i="16"/>
  <c r="H94" i="16"/>
  <c r="I94" i="16"/>
  <c r="J94" i="16"/>
  <c r="K94" i="16"/>
  <c r="L94" i="16"/>
  <c r="M94" i="16"/>
  <c r="N94" i="16"/>
  <c r="O94" i="16"/>
  <c r="P94" i="16"/>
  <c r="Q94" i="16"/>
  <c r="R94" i="16"/>
  <c r="S94" i="16"/>
  <c r="T94" i="16"/>
  <c r="U94" i="16"/>
  <c r="V94" i="16"/>
  <c r="W94" i="16"/>
  <c r="X94" i="16"/>
  <c r="Y94" i="16"/>
  <c r="C95" i="16"/>
  <c r="D95" i="16"/>
  <c r="E95" i="16"/>
  <c r="F95" i="16"/>
  <c r="G95" i="16"/>
  <c r="H95" i="16"/>
  <c r="I95" i="16"/>
  <c r="J95" i="16"/>
  <c r="K95" i="16"/>
  <c r="L95" i="16"/>
  <c r="M95" i="16"/>
  <c r="N95" i="16"/>
  <c r="O95" i="16"/>
  <c r="P95" i="16"/>
  <c r="Q95" i="16"/>
  <c r="R95" i="16"/>
  <c r="S95" i="16"/>
  <c r="T95" i="16"/>
  <c r="U95" i="16"/>
  <c r="V95" i="16"/>
  <c r="W95" i="16"/>
  <c r="X95" i="16"/>
  <c r="Y95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C59" i="15"/>
  <c r="D59" i="15"/>
  <c r="E59" i="15"/>
  <c r="F59" i="15"/>
  <c r="G59" i="15"/>
  <c r="H59" i="15"/>
  <c r="I59" i="15"/>
  <c r="J59" i="15"/>
  <c r="K59" i="15"/>
  <c r="L59" i="15"/>
  <c r="M59" i="15"/>
  <c r="N59" i="15"/>
  <c r="O59" i="15"/>
  <c r="P59" i="15"/>
  <c r="Q59" i="15"/>
  <c r="R59" i="15"/>
  <c r="S59" i="15"/>
  <c r="T59" i="15"/>
  <c r="U59" i="15"/>
  <c r="V59" i="15"/>
  <c r="W59" i="15"/>
  <c r="X59" i="15"/>
  <c r="Y59" i="15"/>
  <c r="C60" i="15"/>
  <c r="D60" i="15"/>
  <c r="E60" i="15"/>
  <c r="F60" i="15"/>
  <c r="G60" i="15"/>
  <c r="H60" i="15"/>
  <c r="I60" i="15"/>
  <c r="J60" i="15"/>
  <c r="K60" i="15"/>
  <c r="L60" i="15"/>
  <c r="M60" i="15"/>
  <c r="N60" i="15"/>
  <c r="O60" i="15"/>
  <c r="P60" i="15"/>
  <c r="Q60" i="15"/>
  <c r="R60" i="15"/>
  <c r="S60" i="15"/>
  <c r="T60" i="15"/>
  <c r="U60" i="15"/>
  <c r="V60" i="15"/>
  <c r="W60" i="15"/>
  <c r="X60" i="15"/>
  <c r="Y60" i="15"/>
  <c r="C61" i="15"/>
  <c r="D61" i="15"/>
  <c r="E61" i="15"/>
  <c r="F61" i="15"/>
  <c r="G61" i="15"/>
  <c r="H61" i="15"/>
  <c r="I61" i="15"/>
  <c r="J61" i="15"/>
  <c r="K61" i="15"/>
  <c r="L61" i="15"/>
  <c r="M61" i="15"/>
  <c r="N61" i="15"/>
  <c r="O61" i="15"/>
  <c r="P61" i="15"/>
  <c r="Q61" i="15"/>
  <c r="R61" i="15"/>
  <c r="S61" i="15"/>
  <c r="T61" i="15"/>
  <c r="U61" i="15"/>
  <c r="V61" i="15"/>
  <c r="W61" i="15"/>
  <c r="X61" i="15"/>
  <c r="Y61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O62" i="15"/>
  <c r="P62" i="15"/>
  <c r="Q62" i="15"/>
  <c r="R62" i="15"/>
  <c r="S62" i="15"/>
  <c r="T62" i="15"/>
  <c r="U62" i="15"/>
  <c r="V62" i="15"/>
  <c r="W62" i="15"/>
  <c r="X62" i="15"/>
  <c r="Y62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O63" i="15"/>
  <c r="P63" i="15"/>
  <c r="Q63" i="15"/>
  <c r="R63" i="15"/>
  <c r="S63" i="15"/>
  <c r="T63" i="15"/>
  <c r="U63" i="15"/>
  <c r="V63" i="15"/>
  <c r="W63" i="15"/>
  <c r="X63" i="15"/>
  <c r="Y63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X64" i="15"/>
  <c r="Y64" i="15"/>
  <c r="C65" i="15"/>
  <c r="D65" i="15"/>
  <c r="E65" i="15"/>
  <c r="F65" i="15"/>
  <c r="G65" i="15"/>
  <c r="H65" i="15"/>
  <c r="I65" i="15"/>
  <c r="J65" i="15"/>
  <c r="K65" i="15"/>
  <c r="L65" i="15"/>
  <c r="M65" i="15"/>
  <c r="N65" i="15"/>
  <c r="O65" i="15"/>
  <c r="P65" i="15"/>
  <c r="Q65" i="15"/>
  <c r="R65" i="15"/>
  <c r="S65" i="15"/>
  <c r="T65" i="15"/>
  <c r="U65" i="15"/>
  <c r="V65" i="15"/>
  <c r="W65" i="15"/>
  <c r="X65" i="15"/>
  <c r="Y65" i="15"/>
  <c r="C66" i="15"/>
  <c r="D66" i="15"/>
  <c r="E66" i="15"/>
  <c r="F66" i="15"/>
  <c r="G66" i="15"/>
  <c r="H66" i="15"/>
  <c r="I66" i="15"/>
  <c r="J66" i="15"/>
  <c r="K66" i="15"/>
  <c r="L66" i="15"/>
  <c r="M66" i="15"/>
  <c r="N66" i="15"/>
  <c r="O66" i="15"/>
  <c r="P66" i="15"/>
  <c r="Q66" i="15"/>
  <c r="R66" i="15"/>
  <c r="S66" i="15"/>
  <c r="T66" i="15"/>
  <c r="U66" i="15"/>
  <c r="V66" i="15"/>
  <c r="W66" i="15"/>
  <c r="X66" i="15"/>
  <c r="Y66" i="15"/>
  <c r="C67" i="15"/>
  <c r="D67" i="15"/>
  <c r="E67" i="15"/>
  <c r="F67" i="15"/>
  <c r="G67" i="15"/>
  <c r="H67" i="15"/>
  <c r="I67" i="15"/>
  <c r="J67" i="15"/>
  <c r="K67" i="15"/>
  <c r="L67" i="15"/>
  <c r="M67" i="15"/>
  <c r="N67" i="15"/>
  <c r="O67" i="15"/>
  <c r="P67" i="15"/>
  <c r="Q67" i="15"/>
  <c r="R67" i="15"/>
  <c r="S67" i="15"/>
  <c r="T67" i="15"/>
  <c r="U67" i="15"/>
  <c r="V67" i="15"/>
  <c r="W67" i="15"/>
  <c r="X67" i="15"/>
  <c r="Y67" i="15"/>
  <c r="C68" i="15"/>
  <c r="D68" i="15"/>
  <c r="E68" i="15"/>
  <c r="F68" i="15"/>
  <c r="G68" i="15"/>
  <c r="H68" i="15"/>
  <c r="I68" i="15"/>
  <c r="J68" i="15"/>
  <c r="K68" i="15"/>
  <c r="L68" i="15"/>
  <c r="M68" i="15"/>
  <c r="N68" i="15"/>
  <c r="O68" i="15"/>
  <c r="P68" i="15"/>
  <c r="Q68" i="15"/>
  <c r="R68" i="15"/>
  <c r="S68" i="15"/>
  <c r="T68" i="15"/>
  <c r="U68" i="15"/>
  <c r="V68" i="15"/>
  <c r="W68" i="15"/>
  <c r="X68" i="15"/>
  <c r="Y68" i="15"/>
  <c r="C69" i="15"/>
  <c r="D69" i="15"/>
  <c r="E69" i="15"/>
  <c r="F69" i="15"/>
  <c r="G69" i="15"/>
  <c r="H69" i="15"/>
  <c r="I69" i="15"/>
  <c r="J69" i="15"/>
  <c r="K69" i="15"/>
  <c r="L69" i="15"/>
  <c r="M69" i="15"/>
  <c r="N69" i="15"/>
  <c r="O69" i="15"/>
  <c r="P69" i="15"/>
  <c r="Q69" i="15"/>
  <c r="R69" i="15"/>
  <c r="S69" i="15"/>
  <c r="T69" i="15"/>
  <c r="U69" i="15"/>
  <c r="V69" i="15"/>
  <c r="W69" i="15"/>
  <c r="X69" i="15"/>
  <c r="Y69" i="15"/>
  <c r="C70" i="15"/>
  <c r="D70" i="15"/>
  <c r="E70" i="15"/>
  <c r="F70" i="15"/>
  <c r="G70" i="15"/>
  <c r="H70" i="15"/>
  <c r="I70" i="15"/>
  <c r="J70" i="15"/>
  <c r="K70" i="15"/>
  <c r="L70" i="15"/>
  <c r="M70" i="15"/>
  <c r="N70" i="15"/>
  <c r="O70" i="15"/>
  <c r="P70" i="15"/>
  <c r="Q70" i="15"/>
  <c r="R70" i="15"/>
  <c r="S70" i="15"/>
  <c r="T70" i="15"/>
  <c r="U70" i="15"/>
  <c r="V70" i="15"/>
  <c r="W70" i="15"/>
  <c r="X70" i="15"/>
  <c r="Y70" i="15"/>
  <c r="C71" i="15"/>
  <c r="D71" i="15"/>
  <c r="E71" i="15"/>
  <c r="F71" i="15"/>
  <c r="G71" i="15"/>
  <c r="H71" i="15"/>
  <c r="I71" i="15"/>
  <c r="J71" i="15"/>
  <c r="K71" i="15"/>
  <c r="L71" i="15"/>
  <c r="M71" i="15"/>
  <c r="N71" i="15"/>
  <c r="O71" i="15"/>
  <c r="P71" i="15"/>
  <c r="Q71" i="15"/>
  <c r="R71" i="15"/>
  <c r="S71" i="15"/>
  <c r="T71" i="15"/>
  <c r="U71" i="15"/>
  <c r="V71" i="15"/>
  <c r="W71" i="15"/>
  <c r="X71" i="15"/>
  <c r="Y71" i="15"/>
  <c r="B71" i="15"/>
  <c r="B70" i="15"/>
  <c r="B69" i="15"/>
  <c r="B68" i="15"/>
  <c r="B67" i="15"/>
  <c r="B66" i="15"/>
  <c r="B65" i="15"/>
  <c r="B64" i="15"/>
  <c r="B63" i="15"/>
  <c r="B62" i="15"/>
  <c r="B61" i="15"/>
  <c r="B60" i="15"/>
  <c r="B59" i="15"/>
  <c r="C33" i="14"/>
  <c r="D33" i="14"/>
  <c r="E33" i="14"/>
  <c r="F33" i="14"/>
  <c r="G33" i="14"/>
  <c r="H33" i="14"/>
  <c r="I33" i="14"/>
  <c r="J33" i="14"/>
  <c r="K33" i="14"/>
  <c r="L33" i="14"/>
  <c r="M33" i="14"/>
  <c r="N33" i="14"/>
  <c r="O33" i="14"/>
  <c r="P33" i="14"/>
  <c r="Q33" i="14"/>
  <c r="R33" i="14"/>
  <c r="S33" i="14"/>
  <c r="T33" i="14"/>
  <c r="U33" i="14"/>
  <c r="V33" i="14"/>
  <c r="W33" i="14"/>
  <c r="X33" i="14"/>
  <c r="Y33" i="14"/>
  <c r="E35" i="14"/>
  <c r="G35" i="14"/>
  <c r="M35" i="14"/>
  <c r="O35" i="14"/>
  <c r="U35" i="14"/>
  <c r="W35" i="14"/>
  <c r="C36" i="14"/>
  <c r="D36" i="14"/>
  <c r="E36" i="14"/>
  <c r="F36" i="14"/>
  <c r="G36" i="14"/>
  <c r="H36" i="14"/>
  <c r="I36" i="14"/>
  <c r="J36" i="14"/>
  <c r="K36" i="14"/>
  <c r="L36" i="14"/>
  <c r="M36" i="14"/>
  <c r="N36" i="14"/>
  <c r="O36" i="14"/>
  <c r="P36" i="14"/>
  <c r="Q36" i="14"/>
  <c r="R36" i="14"/>
  <c r="S36" i="14"/>
  <c r="T36" i="14"/>
  <c r="U36" i="14"/>
  <c r="V36" i="14"/>
  <c r="W36" i="14"/>
  <c r="X36" i="14"/>
  <c r="Y36" i="14"/>
  <c r="C37" i="14"/>
  <c r="D37" i="14"/>
  <c r="E37" i="14"/>
  <c r="F37" i="14"/>
  <c r="G37" i="14"/>
  <c r="H37" i="14"/>
  <c r="I37" i="14"/>
  <c r="J37" i="14"/>
  <c r="K37" i="14"/>
  <c r="L37" i="14"/>
  <c r="M37" i="14"/>
  <c r="N37" i="14"/>
  <c r="O37" i="14"/>
  <c r="P37" i="14"/>
  <c r="Q37" i="14"/>
  <c r="R37" i="14"/>
  <c r="S37" i="14"/>
  <c r="T37" i="14"/>
  <c r="U37" i="14"/>
  <c r="V37" i="14"/>
  <c r="W37" i="14"/>
  <c r="X37" i="14"/>
  <c r="Y37" i="14"/>
  <c r="C38" i="14"/>
  <c r="D38" i="14"/>
  <c r="E38" i="14"/>
  <c r="F38" i="14"/>
  <c r="G38" i="14"/>
  <c r="H38" i="14"/>
  <c r="I38" i="14"/>
  <c r="J38" i="14"/>
  <c r="K38" i="14"/>
  <c r="L38" i="14"/>
  <c r="M38" i="14"/>
  <c r="N38" i="14"/>
  <c r="O38" i="14"/>
  <c r="P38" i="14"/>
  <c r="Q38" i="14"/>
  <c r="R38" i="14"/>
  <c r="S38" i="14"/>
  <c r="T38" i="14"/>
  <c r="U38" i="14"/>
  <c r="V38" i="14"/>
  <c r="W38" i="14"/>
  <c r="X38" i="14"/>
  <c r="Y38" i="14"/>
  <c r="C39" i="14"/>
  <c r="D39" i="14"/>
  <c r="E39" i="14"/>
  <c r="F39" i="14"/>
  <c r="G39" i="14"/>
  <c r="H39" i="14"/>
  <c r="I39" i="14"/>
  <c r="J39" i="14"/>
  <c r="K39" i="14"/>
  <c r="L39" i="14"/>
  <c r="M39" i="14"/>
  <c r="N39" i="14"/>
  <c r="O39" i="14"/>
  <c r="P39" i="14"/>
  <c r="Q39" i="14"/>
  <c r="R39" i="14"/>
  <c r="S39" i="14"/>
  <c r="T39" i="14"/>
  <c r="U39" i="14"/>
  <c r="V39" i="14"/>
  <c r="W39" i="14"/>
  <c r="X39" i="14"/>
  <c r="Y39" i="14"/>
  <c r="B39" i="14"/>
  <c r="B38" i="14"/>
  <c r="B37" i="14"/>
  <c r="B36" i="14"/>
  <c r="Z17" i="14"/>
  <c r="Z16" i="14"/>
  <c r="H35" i="14" s="1"/>
  <c r="B33" i="14"/>
  <c r="Y50" i="13"/>
  <c r="C49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C50" i="13"/>
  <c r="D50" i="13"/>
  <c r="E50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W50" i="13"/>
  <c r="X50" i="13"/>
  <c r="C51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C52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C53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C54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C55" i="13"/>
  <c r="D55" i="13"/>
  <c r="E55" i="13"/>
  <c r="F55" i="13"/>
  <c r="G55" i="13"/>
  <c r="H55" i="13"/>
  <c r="I55" i="13"/>
  <c r="J55" i="13"/>
  <c r="K55" i="13"/>
  <c r="L55" i="13"/>
  <c r="M55" i="13"/>
  <c r="N55" i="13"/>
  <c r="O55" i="13"/>
  <c r="P55" i="13"/>
  <c r="Q55" i="13"/>
  <c r="R55" i="13"/>
  <c r="S55" i="13"/>
  <c r="T55" i="13"/>
  <c r="U55" i="13"/>
  <c r="V55" i="13"/>
  <c r="W55" i="13"/>
  <c r="X55" i="13"/>
  <c r="Y55" i="13"/>
  <c r="C56" i="13"/>
  <c r="D56" i="13"/>
  <c r="E56" i="13"/>
  <c r="F56" i="13"/>
  <c r="G56" i="13"/>
  <c r="H56" i="13"/>
  <c r="I56" i="13"/>
  <c r="J56" i="13"/>
  <c r="K56" i="13"/>
  <c r="L56" i="13"/>
  <c r="M56" i="13"/>
  <c r="N56" i="13"/>
  <c r="O56" i="13"/>
  <c r="P56" i="13"/>
  <c r="Q56" i="13"/>
  <c r="R56" i="13"/>
  <c r="S56" i="13"/>
  <c r="T56" i="13"/>
  <c r="U56" i="13"/>
  <c r="V56" i="13"/>
  <c r="W56" i="13"/>
  <c r="X56" i="13"/>
  <c r="Y56" i="13"/>
  <c r="C58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X58" i="13"/>
  <c r="Y58" i="13"/>
  <c r="C59" i="13"/>
  <c r="D59" i="13"/>
  <c r="E59" i="13"/>
  <c r="F59" i="13"/>
  <c r="G59" i="13"/>
  <c r="H59" i="13"/>
  <c r="I59" i="13"/>
  <c r="J59" i="13"/>
  <c r="K59" i="13"/>
  <c r="L59" i="13"/>
  <c r="M59" i="13"/>
  <c r="N59" i="13"/>
  <c r="O59" i="13"/>
  <c r="P59" i="13"/>
  <c r="Q59" i="13"/>
  <c r="R59" i="13"/>
  <c r="S59" i="13"/>
  <c r="T59" i="13"/>
  <c r="U59" i="13"/>
  <c r="V59" i="13"/>
  <c r="W59" i="13"/>
  <c r="X59" i="13"/>
  <c r="Y59" i="13"/>
  <c r="B59" i="13"/>
  <c r="B58" i="13"/>
  <c r="B56" i="13"/>
  <c r="B55" i="13"/>
  <c r="B54" i="13"/>
  <c r="B53" i="13"/>
  <c r="B52" i="13"/>
  <c r="B51" i="13"/>
  <c r="B50" i="13"/>
  <c r="B49" i="13"/>
  <c r="C74" i="12"/>
  <c r="D74" i="12"/>
  <c r="E74" i="12"/>
  <c r="F74" i="12"/>
  <c r="G74" i="12"/>
  <c r="H74" i="12"/>
  <c r="I74" i="12"/>
  <c r="J74" i="12"/>
  <c r="K74" i="12"/>
  <c r="L74" i="12"/>
  <c r="M74" i="12"/>
  <c r="N74" i="12"/>
  <c r="O74" i="12"/>
  <c r="P74" i="12"/>
  <c r="Q74" i="12"/>
  <c r="R74" i="12"/>
  <c r="S74" i="12"/>
  <c r="T74" i="12"/>
  <c r="U74" i="12"/>
  <c r="V74" i="12"/>
  <c r="W74" i="12"/>
  <c r="X74" i="12"/>
  <c r="Y74" i="12"/>
  <c r="C75" i="12"/>
  <c r="D75" i="12"/>
  <c r="E75" i="12"/>
  <c r="F75" i="12"/>
  <c r="G75" i="12"/>
  <c r="H75" i="12"/>
  <c r="I75" i="12"/>
  <c r="J75" i="12"/>
  <c r="K75" i="12"/>
  <c r="L75" i="12"/>
  <c r="M75" i="12"/>
  <c r="N75" i="12"/>
  <c r="O75" i="12"/>
  <c r="P75" i="12"/>
  <c r="Q75" i="12"/>
  <c r="R75" i="12"/>
  <c r="S75" i="12"/>
  <c r="T75" i="12"/>
  <c r="U75" i="12"/>
  <c r="V75" i="12"/>
  <c r="W75" i="12"/>
  <c r="X75" i="12"/>
  <c r="Y75" i="12"/>
  <c r="C76" i="12"/>
  <c r="D76" i="12"/>
  <c r="E76" i="12"/>
  <c r="F76" i="12"/>
  <c r="G76" i="12"/>
  <c r="H76" i="12"/>
  <c r="I76" i="12"/>
  <c r="J76" i="12"/>
  <c r="K76" i="12"/>
  <c r="L76" i="12"/>
  <c r="M76" i="12"/>
  <c r="N76" i="12"/>
  <c r="O76" i="12"/>
  <c r="P76" i="12"/>
  <c r="Q76" i="12"/>
  <c r="R76" i="12"/>
  <c r="S76" i="12"/>
  <c r="T76" i="12"/>
  <c r="U76" i="12"/>
  <c r="V76" i="12"/>
  <c r="W76" i="12"/>
  <c r="X76" i="12"/>
  <c r="Y76" i="12"/>
  <c r="C77" i="12"/>
  <c r="D77" i="12"/>
  <c r="E77" i="12"/>
  <c r="F77" i="12"/>
  <c r="G77" i="12"/>
  <c r="H77" i="12"/>
  <c r="I77" i="12"/>
  <c r="J77" i="12"/>
  <c r="K77" i="12"/>
  <c r="L77" i="12"/>
  <c r="M77" i="12"/>
  <c r="N77" i="12"/>
  <c r="O77" i="12"/>
  <c r="P77" i="12"/>
  <c r="Q77" i="12"/>
  <c r="R77" i="12"/>
  <c r="S77" i="12"/>
  <c r="T77" i="12"/>
  <c r="U77" i="12"/>
  <c r="V77" i="12"/>
  <c r="W77" i="12"/>
  <c r="X77" i="12"/>
  <c r="Y77" i="12"/>
  <c r="Y78" i="12"/>
  <c r="C79" i="12"/>
  <c r="D79" i="12"/>
  <c r="E79" i="12"/>
  <c r="F79" i="12"/>
  <c r="G79" i="12"/>
  <c r="H79" i="12"/>
  <c r="I79" i="12"/>
  <c r="J79" i="12"/>
  <c r="K79" i="12"/>
  <c r="L79" i="12"/>
  <c r="M79" i="12"/>
  <c r="N79" i="12"/>
  <c r="O79" i="12"/>
  <c r="P79" i="12"/>
  <c r="Q79" i="12"/>
  <c r="R79" i="12"/>
  <c r="S79" i="12"/>
  <c r="T79" i="12"/>
  <c r="U79" i="12"/>
  <c r="V79" i="12"/>
  <c r="W79" i="12"/>
  <c r="X79" i="12"/>
  <c r="Y79" i="12"/>
  <c r="C80" i="12"/>
  <c r="D80" i="12"/>
  <c r="E80" i="12"/>
  <c r="F80" i="12"/>
  <c r="G80" i="12"/>
  <c r="H80" i="12"/>
  <c r="I80" i="12"/>
  <c r="J80" i="12"/>
  <c r="K80" i="12"/>
  <c r="L80" i="12"/>
  <c r="M80" i="12"/>
  <c r="N80" i="12"/>
  <c r="O80" i="12"/>
  <c r="P80" i="12"/>
  <c r="Q80" i="12"/>
  <c r="R80" i="12"/>
  <c r="S80" i="12"/>
  <c r="T80" i="12"/>
  <c r="U80" i="12"/>
  <c r="V80" i="12"/>
  <c r="W80" i="12"/>
  <c r="X80" i="12"/>
  <c r="Y80" i="12"/>
  <c r="C81" i="12"/>
  <c r="D81" i="12"/>
  <c r="E81" i="12"/>
  <c r="F81" i="12"/>
  <c r="G81" i="12"/>
  <c r="H81" i="12"/>
  <c r="I81" i="12"/>
  <c r="J81" i="12"/>
  <c r="K81" i="12"/>
  <c r="L81" i="12"/>
  <c r="M81" i="12"/>
  <c r="N81" i="12"/>
  <c r="O81" i="12"/>
  <c r="P81" i="12"/>
  <c r="Q81" i="12"/>
  <c r="R81" i="12"/>
  <c r="S81" i="12"/>
  <c r="T81" i="12"/>
  <c r="U81" i="12"/>
  <c r="V81" i="12"/>
  <c r="W81" i="12"/>
  <c r="X81" i="12"/>
  <c r="Y81" i="12"/>
  <c r="C82" i="12"/>
  <c r="D82" i="12"/>
  <c r="E82" i="12"/>
  <c r="F82" i="12"/>
  <c r="G82" i="12"/>
  <c r="H82" i="12"/>
  <c r="I82" i="12"/>
  <c r="J82" i="12"/>
  <c r="K82" i="12"/>
  <c r="L82" i="12"/>
  <c r="M82" i="12"/>
  <c r="N82" i="12"/>
  <c r="O82" i="12"/>
  <c r="P82" i="12"/>
  <c r="Q82" i="12"/>
  <c r="R82" i="12"/>
  <c r="S82" i="12"/>
  <c r="T82" i="12"/>
  <c r="U82" i="12"/>
  <c r="V82" i="12"/>
  <c r="W82" i="12"/>
  <c r="X82" i="12"/>
  <c r="Y82" i="12"/>
  <c r="C83" i="12"/>
  <c r="D83" i="12"/>
  <c r="E83" i="12"/>
  <c r="F83" i="12"/>
  <c r="G83" i="12"/>
  <c r="H83" i="12"/>
  <c r="I83" i="12"/>
  <c r="J83" i="12"/>
  <c r="K83" i="12"/>
  <c r="L83" i="12"/>
  <c r="M83" i="12"/>
  <c r="N83" i="12"/>
  <c r="O83" i="12"/>
  <c r="P83" i="12"/>
  <c r="Q83" i="12"/>
  <c r="R83" i="12"/>
  <c r="S83" i="12"/>
  <c r="T83" i="12"/>
  <c r="U83" i="12"/>
  <c r="V83" i="12"/>
  <c r="W83" i="12"/>
  <c r="X83" i="12"/>
  <c r="Y83" i="12"/>
  <c r="C84" i="12"/>
  <c r="D84" i="12"/>
  <c r="E84" i="12"/>
  <c r="F84" i="12"/>
  <c r="G84" i="12"/>
  <c r="H84" i="12"/>
  <c r="I84" i="12"/>
  <c r="J84" i="12"/>
  <c r="K84" i="12"/>
  <c r="L84" i="12"/>
  <c r="M84" i="12"/>
  <c r="N84" i="12"/>
  <c r="O84" i="12"/>
  <c r="P84" i="12"/>
  <c r="Q84" i="12"/>
  <c r="R84" i="12"/>
  <c r="S84" i="12"/>
  <c r="T84" i="12"/>
  <c r="U84" i="12"/>
  <c r="V84" i="12"/>
  <c r="W84" i="12"/>
  <c r="X84" i="12"/>
  <c r="Y84" i="12"/>
  <c r="C85" i="12"/>
  <c r="D85" i="12"/>
  <c r="E85" i="12"/>
  <c r="F85" i="12"/>
  <c r="G85" i="12"/>
  <c r="H85" i="12"/>
  <c r="I85" i="12"/>
  <c r="J85" i="12"/>
  <c r="K85" i="12"/>
  <c r="L85" i="12"/>
  <c r="M85" i="12"/>
  <c r="N85" i="12"/>
  <c r="O85" i="12"/>
  <c r="P85" i="12"/>
  <c r="Q85" i="12"/>
  <c r="R85" i="12"/>
  <c r="S85" i="12"/>
  <c r="T85" i="12"/>
  <c r="U85" i="12"/>
  <c r="V85" i="12"/>
  <c r="W85" i="12"/>
  <c r="X85" i="12"/>
  <c r="Y85" i="12"/>
  <c r="C86" i="12"/>
  <c r="D86" i="12"/>
  <c r="E86" i="12"/>
  <c r="F86" i="12"/>
  <c r="G86" i="12"/>
  <c r="H86" i="12"/>
  <c r="I86" i="12"/>
  <c r="J86" i="12"/>
  <c r="K86" i="12"/>
  <c r="L86" i="12"/>
  <c r="M86" i="12"/>
  <c r="N86" i="12"/>
  <c r="O86" i="12"/>
  <c r="P86" i="12"/>
  <c r="Q86" i="12"/>
  <c r="R86" i="12"/>
  <c r="S86" i="12"/>
  <c r="T86" i="12"/>
  <c r="U86" i="12"/>
  <c r="V86" i="12"/>
  <c r="W86" i="12"/>
  <c r="X86" i="12"/>
  <c r="Y86" i="12"/>
  <c r="C87" i="12"/>
  <c r="D87" i="12"/>
  <c r="E87" i="12"/>
  <c r="F87" i="12"/>
  <c r="G87" i="12"/>
  <c r="H87" i="12"/>
  <c r="I87" i="12"/>
  <c r="J87" i="12"/>
  <c r="K87" i="12"/>
  <c r="L87" i="12"/>
  <c r="M87" i="12"/>
  <c r="N87" i="12"/>
  <c r="O87" i="12"/>
  <c r="P87" i="12"/>
  <c r="Q87" i="12"/>
  <c r="R87" i="12"/>
  <c r="S87" i="12"/>
  <c r="T87" i="12"/>
  <c r="U87" i="12"/>
  <c r="V87" i="12"/>
  <c r="W87" i="12"/>
  <c r="X87" i="12"/>
  <c r="Y87" i="12"/>
  <c r="C88" i="12"/>
  <c r="D88" i="12"/>
  <c r="E88" i="12"/>
  <c r="F88" i="12"/>
  <c r="G88" i="12"/>
  <c r="H88" i="12"/>
  <c r="I88" i="12"/>
  <c r="J88" i="12"/>
  <c r="K88" i="12"/>
  <c r="L88" i="12"/>
  <c r="M88" i="12"/>
  <c r="N88" i="12"/>
  <c r="O88" i="12"/>
  <c r="P88" i="12"/>
  <c r="Q88" i="12"/>
  <c r="R88" i="12"/>
  <c r="S88" i="12"/>
  <c r="T88" i="12"/>
  <c r="U88" i="12"/>
  <c r="V88" i="12"/>
  <c r="W88" i="12"/>
  <c r="X88" i="12"/>
  <c r="Y88" i="12"/>
  <c r="B88" i="12"/>
  <c r="B87" i="12"/>
  <c r="B86" i="12"/>
  <c r="B85" i="12"/>
  <c r="B84" i="12"/>
  <c r="B83" i="12"/>
  <c r="B82" i="12"/>
  <c r="B81" i="12"/>
  <c r="B80" i="12"/>
  <c r="B79" i="12"/>
  <c r="B77" i="12"/>
  <c r="B76" i="12"/>
  <c r="B75" i="12"/>
  <c r="B74" i="12"/>
  <c r="C73" i="12"/>
  <c r="D73" i="12"/>
  <c r="E73" i="12"/>
  <c r="F73" i="12"/>
  <c r="G73" i="12"/>
  <c r="H73" i="12"/>
  <c r="I73" i="12"/>
  <c r="J73" i="12"/>
  <c r="K73" i="12"/>
  <c r="L73" i="12"/>
  <c r="M73" i="12"/>
  <c r="N73" i="12"/>
  <c r="O73" i="12"/>
  <c r="P73" i="12"/>
  <c r="Q73" i="12"/>
  <c r="R73" i="12"/>
  <c r="S73" i="12"/>
  <c r="T73" i="12"/>
  <c r="U73" i="12"/>
  <c r="V73" i="12"/>
  <c r="W73" i="12"/>
  <c r="X73" i="12"/>
  <c r="Y73" i="12"/>
  <c r="B73" i="12"/>
  <c r="V35" i="14" l="1"/>
  <c r="N35" i="14"/>
  <c r="F35" i="14"/>
  <c r="T35" i="14"/>
  <c r="L35" i="14"/>
  <c r="D35" i="14"/>
  <c r="S35" i="14"/>
  <c r="K35" i="14"/>
  <c r="C35" i="14"/>
  <c r="B35" i="14"/>
  <c r="R35" i="14"/>
  <c r="J35" i="14"/>
  <c r="Y35" i="14"/>
  <c r="Q35" i="14"/>
  <c r="I35" i="14"/>
  <c r="X35" i="14"/>
  <c r="P35" i="14"/>
  <c r="F12" i="25"/>
  <c r="F13" i="25"/>
  <c r="F14" i="25"/>
  <c r="F15" i="25"/>
  <c r="F16" i="25"/>
  <c r="F10" i="25"/>
  <c r="D17" i="25"/>
  <c r="F11" i="25" s="1"/>
  <c r="E13" i="24"/>
  <c r="E14" i="24"/>
  <c r="E15" i="24"/>
  <c r="E16" i="24"/>
  <c r="E10" i="24"/>
  <c r="C17" i="24"/>
  <c r="E11" i="24" s="1"/>
  <c r="B17" i="24"/>
  <c r="G11" i="23"/>
  <c r="G12" i="23"/>
  <c r="G13" i="23"/>
  <c r="G14" i="23"/>
  <c r="G15" i="23"/>
  <c r="G16" i="23"/>
  <c r="G17" i="23"/>
  <c r="G18" i="23"/>
  <c r="G19" i="23"/>
  <c r="G10" i="23"/>
  <c r="D20" i="23"/>
  <c r="D20" i="22"/>
  <c r="F14" i="22" s="1"/>
  <c r="D16" i="21"/>
  <c r="F11" i="21" s="1"/>
  <c r="C16" i="21"/>
  <c r="C10" i="20"/>
  <c r="C19" i="20" s="1"/>
  <c r="F13" i="22" l="1"/>
  <c r="F10" i="22"/>
  <c r="F12" i="22"/>
  <c r="F10" i="21"/>
  <c r="F11" i="22"/>
  <c r="F18" i="22"/>
  <c r="F15" i="21"/>
  <c r="F17" i="22"/>
  <c r="F13" i="21"/>
  <c r="F16" i="22"/>
  <c r="E12" i="24"/>
  <c r="F19" i="22"/>
  <c r="F14" i="21"/>
  <c r="F12" i="21"/>
  <c r="F15" i="22"/>
  <c r="AA23" i="18"/>
  <c r="AA24" i="18"/>
  <c r="AA25" i="18"/>
  <c r="AA26" i="18"/>
  <c r="AA27" i="18"/>
  <c r="AA28" i="18"/>
  <c r="AA29" i="18"/>
  <c r="AA30" i="18"/>
  <c r="AA31" i="18"/>
  <c r="AA32" i="18"/>
  <c r="AA33" i="18"/>
  <c r="AA34" i="18"/>
  <c r="AA35" i="18"/>
  <c r="AA36" i="18"/>
  <c r="AA37" i="18"/>
  <c r="AA38" i="18"/>
  <c r="AA39" i="18"/>
  <c r="AA40" i="18"/>
  <c r="AA41" i="18"/>
  <c r="AA42" i="18"/>
  <c r="AA43" i="18"/>
  <c r="AA44" i="18"/>
  <c r="AA45" i="18"/>
  <c r="AA46" i="18"/>
  <c r="AA47" i="18"/>
  <c r="AA48" i="18"/>
  <c r="AA49" i="18"/>
  <c r="AA50" i="18"/>
  <c r="AA51" i="18"/>
  <c r="AA52" i="18"/>
  <c r="AA53" i="18"/>
  <c r="AA20" i="18"/>
  <c r="AA21" i="18"/>
  <c r="AA22" i="18"/>
  <c r="AA19" i="18"/>
  <c r="AA12" i="18"/>
  <c r="AA13" i="18"/>
  <c r="AA14" i="18"/>
  <c r="AA15" i="18"/>
  <c r="AA16" i="18"/>
  <c r="AA17" i="18"/>
  <c r="AA18" i="18"/>
  <c r="AA11" i="18"/>
  <c r="AA10" i="18"/>
  <c r="AA73" i="17"/>
  <c r="AA72" i="17"/>
  <c r="AA71" i="17"/>
  <c r="AA69" i="17"/>
  <c r="AA67" i="17"/>
  <c r="AA65" i="17"/>
  <c r="AA63" i="17"/>
  <c r="AA61" i="17"/>
  <c r="AA62" i="17"/>
  <c r="AA57" i="17"/>
  <c r="AA58" i="17"/>
  <c r="AA59" i="17"/>
  <c r="AA56" i="17"/>
  <c r="AA54" i="17"/>
  <c r="AA53" i="17"/>
  <c r="AA49" i="17"/>
  <c r="AA50" i="17"/>
  <c r="AA51" i="17"/>
  <c r="AA48" i="17"/>
  <c r="AA46" i="17"/>
  <c r="AA41" i="17"/>
  <c r="AA42" i="17"/>
  <c r="AA43" i="17"/>
  <c r="AA44" i="17"/>
  <c r="AA40" i="17"/>
  <c r="AA31" i="17"/>
  <c r="AA32" i="17"/>
  <c r="AA33" i="17"/>
  <c r="AA34" i="17"/>
  <c r="AA35" i="17"/>
  <c r="AA36" i="17"/>
  <c r="AA37" i="17"/>
  <c r="AA38" i="17"/>
  <c r="AA30" i="17"/>
  <c r="AA24" i="17"/>
  <c r="AA28" i="17"/>
  <c r="AA27" i="17"/>
  <c r="AA26" i="17"/>
  <c r="AA21" i="17"/>
  <c r="AA22" i="17"/>
  <c r="AA20" i="17"/>
  <c r="AA74" i="17"/>
  <c r="AA55" i="17"/>
  <c r="AA60" i="17"/>
  <c r="AA64" i="17"/>
  <c r="AA66" i="17"/>
  <c r="AA68" i="17"/>
  <c r="AA70" i="17"/>
  <c r="AA52" i="17"/>
  <c r="AA47" i="17"/>
  <c r="AA45" i="17"/>
  <c r="AA39" i="17"/>
  <c r="AA29" i="17"/>
  <c r="AA25" i="17"/>
  <c r="AA23" i="17"/>
  <c r="AA19" i="17"/>
  <c r="AA12" i="17"/>
  <c r="AA13" i="17"/>
  <c r="AA14" i="17"/>
  <c r="AA15" i="17"/>
  <c r="AA16" i="17"/>
  <c r="AA17" i="17"/>
  <c r="AA18" i="17"/>
  <c r="AA11" i="17"/>
  <c r="AA10" i="17"/>
  <c r="AA53" i="15"/>
  <c r="AA52" i="15"/>
  <c r="AA50" i="15"/>
  <c r="AA48" i="15"/>
  <c r="AA46" i="15"/>
  <c r="AA44" i="15"/>
  <c r="AA42" i="15"/>
  <c r="AA41" i="15"/>
  <c r="AA39" i="15"/>
  <c r="AA38" i="15"/>
  <c r="AA37" i="15"/>
  <c r="AA36" i="15"/>
  <c r="AA32" i="15"/>
  <c r="AA33" i="15"/>
  <c r="AA34" i="15"/>
  <c r="AA31" i="15"/>
  <c r="AA29" i="15"/>
  <c r="AA28" i="15"/>
  <c r="AA26" i="15"/>
  <c r="AA25" i="15"/>
  <c r="AA21" i="15"/>
  <c r="AA24" i="15"/>
  <c r="AA22" i="15"/>
  <c r="AA20" i="15"/>
  <c r="AA12" i="15"/>
  <c r="AA13" i="15"/>
  <c r="AA14" i="15"/>
  <c r="AA15" i="15"/>
  <c r="AA16" i="15"/>
  <c r="AA17" i="15"/>
  <c r="AA18" i="15"/>
  <c r="AA11" i="15"/>
  <c r="AA40" i="15"/>
  <c r="AA43" i="15"/>
  <c r="AA45" i="15"/>
  <c r="AA47" i="15"/>
  <c r="AA49" i="15"/>
  <c r="AA51" i="15"/>
  <c r="AA19" i="15"/>
  <c r="AA23" i="15"/>
  <c r="AA27" i="15"/>
  <c r="AA30" i="15"/>
  <c r="AA35" i="15"/>
  <c r="AA10" i="15"/>
  <c r="AA27" i="14"/>
  <c r="AA25" i="14"/>
  <c r="AA22" i="14"/>
  <c r="AA18" i="14"/>
  <c r="AA16" i="14"/>
  <c r="AA26" i="14"/>
  <c r="AA24" i="14"/>
  <c r="AA23" i="14"/>
  <c r="AA20" i="14"/>
  <c r="AA21" i="14"/>
  <c r="AA19" i="14"/>
  <c r="AA17" i="14"/>
  <c r="AA15" i="14"/>
  <c r="AA14" i="14"/>
  <c r="AA12" i="14"/>
  <c r="AA11" i="14"/>
  <c r="AA10" i="14"/>
  <c r="C13" i="14"/>
  <c r="D13" i="14"/>
  <c r="E13" i="14"/>
  <c r="E34" i="14" s="1"/>
  <c r="F13" i="14"/>
  <c r="G13" i="14"/>
  <c r="G34" i="14" s="1"/>
  <c r="H13" i="14"/>
  <c r="H34" i="14" s="1"/>
  <c r="I13" i="14"/>
  <c r="I34" i="14" s="1"/>
  <c r="J13" i="14"/>
  <c r="K13" i="14"/>
  <c r="K34" i="14" s="1"/>
  <c r="L13" i="14"/>
  <c r="L34" i="14" s="1"/>
  <c r="M13" i="14"/>
  <c r="M34" i="14" s="1"/>
  <c r="N13" i="14"/>
  <c r="N34" i="14" s="1"/>
  <c r="O13" i="14"/>
  <c r="O34" i="14" s="1"/>
  <c r="P13" i="14"/>
  <c r="P34" i="14" s="1"/>
  <c r="Q13" i="14"/>
  <c r="Q34" i="14" s="1"/>
  <c r="R13" i="14"/>
  <c r="S13" i="14"/>
  <c r="S34" i="14" s="1"/>
  <c r="T13" i="14"/>
  <c r="T34" i="14" s="1"/>
  <c r="U13" i="14"/>
  <c r="U34" i="14" s="1"/>
  <c r="V13" i="14"/>
  <c r="V34" i="14" s="1"/>
  <c r="W13" i="14"/>
  <c r="W34" i="14" s="1"/>
  <c r="X13" i="14"/>
  <c r="X34" i="14" s="1"/>
  <c r="Y13" i="14"/>
  <c r="Y34" i="14" s="1"/>
  <c r="Z13" i="14"/>
  <c r="AA42" i="13"/>
  <c r="AA40" i="13"/>
  <c r="AA38" i="13"/>
  <c r="AA36" i="13"/>
  <c r="AA34" i="13"/>
  <c r="AA33" i="13"/>
  <c r="AA31" i="13"/>
  <c r="AA30" i="13"/>
  <c r="AA29" i="13"/>
  <c r="AA28" i="13"/>
  <c r="AA26" i="13"/>
  <c r="AA25" i="13"/>
  <c r="AA24" i="13"/>
  <c r="AA22" i="13"/>
  <c r="AA21" i="13"/>
  <c r="AA20" i="13"/>
  <c r="AA18" i="13"/>
  <c r="AA17" i="13"/>
  <c r="AA16" i="13"/>
  <c r="AA19" i="13"/>
  <c r="N153" i="1" s="1"/>
  <c r="AA23" i="13"/>
  <c r="N154" i="1" s="1"/>
  <c r="AA32" i="13"/>
  <c r="N156" i="1" s="1"/>
  <c r="AA35" i="13"/>
  <c r="AA37" i="13"/>
  <c r="AA12" i="13"/>
  <c r="AA13" i="13"/>
  <c r="AA14" i="13"/>
  <c r="AA11" i="13"/>
  <c r="AA67" i="12"/>
  <c r="AA66" i="12"/>
  <c r="AA65" i="12"/>
  <c r="AA63" i="12"/>
  <c r="AA61" i="12"/>
  <c r="AA59" i="12"/>
  <c r="AA57" i="12"/>
  <c r="AA55" i="12"/>
  <c r="AA53" i="12"/>
  <c r="AA52" i="12"/>
  <c r="AA50" i="12"/>
  <c r="AA49" i="12"/>
  <c r="AA62" i="12"/>
  <c r="AA64" i="12"/>
  <c r="AA60" i="12"/>
  <c r="AA58" i="12"/>
  <c r="AA56" i="12"/>
  <c r="AA54" i="12"/>
  <c r="AA51" i="12"/>
  <c r="AA48" i="12"/>
  <c r="AA45" i="12"/>
  <c r="AA46" i="12"/>
  <c r="AA47" i="12"/>
  <c r="AA44" i="12"/>
  <c r="AA42" i="12"/>
  <c r="AA37" i="12"/>
  <c r="AA38" i="12"/>
  <c r="AA39" i="12"/>
  <c r="AA40" i="12"/>
  <c r="AA36" i="12"/>
  <c r="AA29" i="12"/>
  <c r="AA30" i="12"/>
  <c r="AA31" i="12"/>
  <c r="AA32" i="12"/>
  <c r="AA33" i="12"/>
  <c r="AA34" i="12"/>
  <c r="AA28" i="12"/>
  <c r="AA43" i="12"/>
  <c r="AA41" i="12"/>
  <c r="AA35" i="12"/>
  <c r="AA27" i="12"/>
  <c r="AA23" i="12"/>
  <c r="AA26" i="12"/>
  <c r="AA25" i="12"/>
  <c r="AA24" i="12"/>
  <c r="AA22" i="12"/>
  <c r="AA21" i="12"/>
  <c r="AA20" i="12"/>
  <c r="AA19" i="12"/>
  <c r="AA12" i="12"/>
  <c r="AA13" i="12"/>
  <c r="AA14" i="12"/>
  <c r="AA15" i="12"/>
  <c r="AA16" i="12"/>
  <c r="AA17" i="12"/>
  <c r="AA18" i="12"/>
  <c r="AA11" i="12"/>
  <c r="AA10" i="12"/>
  <c r="F34" i="14" l="1"/>
  <c r="D34" i="14"/>
  <c r="C34" i="14"/>
  <c r="AA13" i="14"/>
  <c r="B34" i="14"/>
  <c r="R34" i="14"/>
  <c r="J34" i="14"/>
  <c r="D36" i="2"/>
  <c r="F116" i="1"/>
  <c r="H116" i="1"/>
  <c r="V23" i="10" l="1"/>
  <c r="C23" i="10"/>
  <c r="D23" i="10"/>
  <c r="E23" i="10"/>
  <c r="F23" i="10"/>
  <c r="G23" i="10"/>
  <c r="H23" i="10"/>
  <c r="I23" i="10"/>
  <c r="J23" i="10"/>
  <c r="K23" i="10"/>
  <c r="L23" i="10"/>
  <c r="M23" i="10"/>
  <c r="N23" i="10"/>
  <c r="O23" i="10"/>
  <c r="P23" i="10"/>
  <c r="Q23" i="10"/>
  <c r="R23" i="10"/>
  <c r="S23" i="10"/>
  <c r="T23" i="10"/>
  <c r="B23" i="10"/>
  <c r="G20" i="7" l="1"/>
  <c r="H20" i="7"/>
  <c r="G21" i="7"/>
  <c r="H21" i="7"/>
  <c r="G22" i="7"/>
  <c r="H22" i="7"/>
  <c r="G23" i="7"/>
  <c r="H23" i="7"/>
  <c r="G24" i="7"/>
  <c r="H24" i="7"/>
  <c r="G25" i="7"/>
  <c r="H25" i="7"/>
  <c r="G26" i="7"/>
  <c r="H26" i="7"/>
  <c r="G27" i="7"/>
  <c r="H27" i="7"/>
  <c r="G28" i="7"/>
  <c r="H28" i="7"/>
  <c r="G29" i="7"/>
  <c r="H29" i="7"/>
  <c r="G30" i="7"/>
  <c r="H30" i="7"/>
  <c r="G31" i="7"/>
  <c r="H31" i="7"/>
  <c r="G32" i="7"/>
  <c r="H32" i="7"/>
  <c r="G33" i="7"/>
  <c r="H33" i="7"/>
  <c r="G34" i="7"/>
  <c r="H34" i="7"/>
  <c r="G35" i="7"/>
  <c r="H35" i="7"/>
  <c r="G36" i="7"/>
  <c r="H36" i="7"/>
  <c r="G37" i="7"/>
  <c r="H37" i="7"/>
  <c r="G38" i="7"/>
  <c r="H38" i="7"/>
  <c r="G39" i="7"/>
  <c r="H39" i="7"/>
  <c r="G40" i="7"/>
  <c r="H40" i="7"/>
  <c r="G41" i="7"/>
  <c r="H41" i="7"/>
  <c r="G42" i="7"/>
  <c r="H42" i="7"/>
  <c r="G43" i="7"/>
  <c r="H43" i="7"/>
  <c r="G44" i="7"/>
  <c r="H44" i="7"/>
  <c r="G45" i="7"/>
  <c r="H45" i="7"/>
  <c r="G46" i="7"/>
  <c r="H46" i="7"/>
  <c r="G47" i="7"/>
  <c r="H47" i="7"/>
  <c r="G48" i="7"/>
  <c r="H48" i="7"/>
  <c r="G49" i="7"/>
  <c r="H49" i="7"/>
  <c r="G50" i="7"/>
  <c r="H50" i="7"/>
  <c r="G51" i="7"/>
  <c r="H51" i="7"/>
  <c r="G52" i="7"/>
  <c r="H52" i="7"/>
  <c r="G53" i="7"/>
  <c r="H53" i="7"/>
  <c r="G54" i="7"/>
  <c r="H54" i="7"/>
  <c r="G55" i="7"/>
  <c r="H55" i="7"/>
  <c r="G56" i="7"/>
  <c r="H56" i="7"/>
  <c r="G57" i="7"/>
  <c r="H57" i="7"/>
  <c r="G58" i="7"/>
  <c r="H58" i="7"/>
  <c r="G59" i="7"/>
  <c r="H59" i="7"/>
  <c r="G60" i="7"/>
  <c r="H60" i="7"/>
  <c r="G61" i="7"/>
  <c r="H61" i="7"/>
  <c r="G62" i="7"/>
  <c r="H62" i="7"/>
  <c r="G63" i="7"/>
  <c r="H63" i="7"/>
  <c r="G64" i="7"/>
  <c r="H64" i="7"/>
  <c r="G65" i="7"/>
  <c r="H65" i="7"/>
  <c r="G66" i="7"/>
  <c r="H66" i="7"/>
  <c r="G67" i="7"/>
  <c r="H67" i="7"/>
  <c r="G68" i="7"/>
  <c r="H68" i="7"/>
  <c r="G69" i="7"/>
  <c r="H69" i="7"/>
  <c r="G70" i="7"/>
  <c r="H70" i="7"/>
  <c r="G71" i="7"/>
  <c r="H71" i="7"/>
  <c r="G72" i="7"/>
  <c r="H72" i="7"/>
  <c r="G13" i="7"/>
  <c r="H13" i="7"/>
  <c r="G14" i="7"/>
  <c r="H14" i="7"/>
  <c r="G15" i="7"/>
  <c r="H15" i="7"/>
  <c r="G16" i="7"/>
  <c r="H16" i="7"/>
  <c r="G17" i="7"/>
  <c r="H17" i="7"/>
  <c r="G18" i="7"/>
  <c r="H18" i="7"/>
  <c r="G19" i="7"/>
  <c r="H19" i="7"/>
  <c r="H12" i="7"/>
  <c r="G12" i="7"/>
  <c r="H11" i="7"/>
  <c r="G11" i="7"/>
  <c r="G13" i="8"/>
  <c r="H13" i="8"/>
  <c r="G14" i="8"/>
  <c r="H14" i="8"/>
  <c r="G15" i="8"/>
  <c r="H15" i="8"/>
  <c r="G16" i="8"/>
  <c r="H16" i="8"/>
  <c r="G17" i="8"/>
  <c r="H17" i="8"/>
  <c r="G18" i="8"/>
  <c r="H18" i="8"/>
  <c r="G19" i="8"/>
  <c r="H19" i="8"/>
  <c r="G20" i="8"/>
  <c r="H20" i="8"/>
  <c r="G21" i="8"/>
  <c r="H21" i="8"/>
  <c r="G22" i="8"/>
  <c r="H22" i="8"/>
  <c r="G23" i="8"/>
  <c r="H23" i="8"/>
  <c r="G24" i="8"/>
  <c r="H24" i="8"/>
  <c r="G25" i="8"/>
  <c r="H25" i="8"/>
  <c r="G26" i="8"/>
  <c r="H26" i="8"/>
  <c r="G27" i="8"/>
  <c r="H27" i="8"/>
  <c r="G28" i="8"/>
  <c r="H28" i="8"/>
  <c r="G29" i="8"/>
  <c r="H29" i="8"/>
  <c r="G30" i="8"/>
  <c r="H30" i="8"/>
  <c r="G31" i="8"/>
  <c r="H31" i="8"/>
  <c r="G32" i="8"/>
  <c r="H32" i="8"/>
  <c r="G33" i="8"/>
  <c r="H33" i="8"/>
  <c r="G34" i="8"/>
  <c r="H34" i="8"/>
  <c r="G35" i="8"/>
  <c r="H35" i="8"/>
  <c r="G36" i="8"/>
  <c r="H36" i="8"/>
  <c r="G37" i="8"/>
  <c r="H37" i="8"/>
  <c r="G38" i="8"/>
  <c r="H38" i="8"/>
  <c r="G39" i="8"/>
  <c r="H39" i="8"/>
  <c r="G40" i="8"/>
  <c r="H40" i="8"/>
  <c r="G41" i="8"/>
  <c r="H41" i="8"/>
  <c r="G42" i="8"/>
  <c r="H42" i="8"/>
  <c r="G43" i="8"/>
  <c r="H43" i="8"/>
  <c r="G44" i="8"/>
  <c r="H44" i="8"/>
  <c r="G45" i="8"/>
  <c r="H45" i="8"/>
  <c r="G46" i="8"/>
  <c r="H46" i="8"/>
  <c r="G47" i="8"/>
  <c r="H47" i="8"/>
  <c r="G48" i="8"/>
  <c r="H48" i="8"/>
  <c r="G49" i="8"/>
  <c r="H49" i="8"/>
  <c r="G50" i="8"/>
  <c r="H50" i="8"/>
  <c r="G51" i="8"/>
  <c r="H51" i="8"/>
  <c r="G52" i="8"/>
  <c r="H52" i="8"/>
  <c r="G53" i="8"/>
  <c r="H53" i="8"/>
  <c r="G54" i="8"/>
  <c r="H54" i="8"/>
  <c r="G55" i="8"/>
  <c r="H55" i="8"/>
  <c r="G56" i="8"/>
  <c r="H56" i="8"/>
  <c r="G57" i="8"/>
  <c r="H57" i="8"/>
  <c r="G58" i="8"/>
  <c r="H58" i="8"/>
  <c r="G59" i="8"/>
  <c r="H59" i="8"/>
  <c r="G60" i="8"/>
  <c r="H60" i="8"/>
  <c r="G61" i="8"/>
  <c r="H61" i="8"/>
  <c r="G62" i="8"/>
  <c r="H62" i="8"/>
  <c r="G63" i="8"/>
  <c r="H63" i="8"/>
  <c r="G64" i="8"/>
  <c r="H64" i="8"/>
  <c r="G65" i="8"/>
  <c r="H65" i="8"/>
  <c r="G66" i="8"/>
  <c r="H66" i="8"/>
  <c r="G67" i="8"/>
  <c r="H67" i="8"/>
  <c r="G68" i="8"/>
  <c r="H68" i="8"/>
  <c r="G69" i="8"/>
  <c r="H69" i="8"/>
  <c r="G70" i="8"/>
  <c r="H70" i="8"/>
  <c r="G71" i="8"/>
  <c r="H71" i="8"/>
  <c r="G72" i="8"/>
  <c r="H72" i="8"/>
  <c r="G73" i="8"/>
  <c r="H73" i="8"/>
  <c r="G74" i="8"/>
  <c r="H74" i="8"/>
  <c r="G75" i="8"/>
  <c r="H75" i="8"/>
  <c r="G76" i="8"/>
  <c r="H76" i="8"/>
  <c r="G77" i="8"/>
  <c r="H77" i="8"/>
  <c r="H12" i="8"/>
  <c r="G12" i="8"/>
  <c r="H11" i="8"/>
  <c r="G11" i="8"/>
  <c r="G28" i="2"/>
  <c r="G29" i="2"/>
  <c r="H29" i="2"/>
  <c r="G30" i="2"/>
  <c r="H30" i="2"/>
  <c r="G31" i="2"/>
  <c r="H31" i="2"/>
  <c r="G32" i="2"/>
  <c r="H32" i="2"/>
  <c r="G33" i="2"/>
  <c r="H33" i="2"/>
  <c r="G34" i="2"/>
  <c r="H34" i="2"/>
  <c r="G35" i="2"/>
  <c r="H35" i="2"/>
  <c r="G36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G45" i="2"/>
  <c r="H45" i="2"/>
  <c r="G46" i="2"/>
  <c r="H46" i="2"/>
  <c r="G47" i="2"/>
  <c r="H47" i="2"/>
  <c r="G48" i="2"/>
  <c r="H48" i="2"/>
  <c r="G49" i="2"/>
  <c r="G50" i="2"/>
  <c r="H50" i="2"/>
  <c r="G51" i="2"/>
  <c r="H51" i="2"/>
  <c r="G52" i="2"/>
  <c r="G53" i="2"/>
  <c r="H53" i="2"/>
  <c r="G54" i="2"/>
  <c r="H54" i="2"/>
  <c r="G55" i="2"/>
  <c r="H55" i="2"/>
  <c r="G56" i="2"/>
  <c r="H56" i="2"/>
  <c r="G57" i="2"/>
  <c r="G58" i="2"/>
  <c r="H58" i="2"/>
  <c r="G59" i="2"/>
  <c r="G60" i="2"/>
  <c r="H60" i="2"/>
  <c r="G61" i="2"/>
  <c r="G62" i="2"/>
  <c r="H62" i="2"/>
  <c r="G63" i="2"/>
  <c r="G64" i="2"/>
  <c r="H64" i="2"/>
  <c r="G65" i="2"/>
  <c r="G66" i="2"/>
  <c r="H66" i="2"/>
  <c r="G67" i="2"/>
  <c r="H67" i="2"/>
  <c r="G68" i="2"/>
  <c r="H68" i="2"/>
  <c r="G69" i="2"/>
  <c r="H69" i="2"/>
  <c r="G13" i="2"/>
  <c r="H13" i="2"/>
  <c r="G14" i="2"/>
  <c r="H14" i="2"/>
  <c r="G15" i="2"/>
  <c r="H15" i="2"/>
  <c r="G16" i="2"/>
  <c r="H16" i="2"/>
  <c r="G17" i="2"/>
  <c r="H17" i="2"/>
  <c r="G18" i="2"/>
  <c r="H18" i="2"/>
  <c r="G19" i="2"/>
  <c r="H19" i="2"/>
  <c r="G21" i="2"/>
  <c r="H21" i="2"/>
  <c r="G22" i="2"/>
  <c r="H22" i="2"/>
  <c r="G23" i="2"/>
  <c r="H23" i="2"/>
  <c r="G24" i="2"/>
  <c r="G25" i="2"/>
  <c r="H25" i="2"/>
  <c r="G26" i="2"/>
  <c r="H26" i="2"/>
  <c r="G27" i="2"/>
  <c r="H27" i="2"/>
  <c r="H12" i="2"/>
  <c r="G12" i="2"/>
  <c r="G11" i="2"/>
  <c r="G13" i="6"/>
  <c r="H13" i="6"/>
  <c r="G14" i="6"/>
  <c r="H14" i="6"/>
  <c r="G15" i="6"/>
  <c r="H15" i="6"/>
  <c r="G16" i="6"/>
  <c r="H16" i="6"/>
  <c r="G17" i="6"/>
  <c r="H17" i="6"/>
  <c r="G18" i="6"/>
  <c r="H18" i="6"/>
  <c r="G19" i="6"/>
  <c r="H19" i="6"/>
  <c r="G21" i="6"/>
  <c r="H21" i="6"/>
  <c r="G22" i="6"/>
  <c r="H22" i="6"/>
  <c r="G23" i="6"/>
  <c r="H23" i="6"/>
  <c r="G24" i="6"/>
  <c r="H24" i="6"/>
  <c r="G25" i="6"/>
  <c r="H25" i="6"/>
  <c r="H26" i="6"/>
  <c r="S13" i="6" s="1"/>
  <c r="G27" i="6"/>
  <c r="H27" i="6"/>
  <c r="G28" i="6"/>
  <c r="H28" i="6"/>
  <c r="G29" i="6"/>
  <c r="H29" i="6"/>
  <c r="H30" i="6"/>
  <c r="G31" i="6"/>
  <c r="H31" i="6"/>
  <c r="G32" i="6"/>
  <c r="H32" i="6"/>
  <c r="G33" i="6"/>
  <c r="H33" i="6"/>
  <c r="G34" i="6"/>
  <c r="H34" i="6"/>
  <c r="G35" i="6"/>
  <c r="H35" i="6"/>
  <c r="G36" i="6"/>
  <c r="H36" i="6"/>
  <c r="G37" i="6"/>
  <c r="H37" i="6"/>
  <c r="G38" i="6"/>
  <c r="H38" i="6"/>
  <c r="G39" i="6"/>
  <c r="H39" i="6"/>
  <c r="G40" i="6"/>
  <c r="H40" i="6"/>
  <c r="S14" i="6" s="1"/>
  <c r="G41" i="6"/>
  <c r="H41" i="6"/>
  <c r="G42" i="6"/>
  <c r="H42" i="6"/>
  <c r="G43" i="6"/>
  <c r="H43" i="6"/>
  <c r="G44" i="6"/>
  <c r="H44" i="6"/>
  <c r="G45" i="6"/>
  <c r="H45" i="6"/>
  <c r="G46" i="6"/>
  <c r="G47" i="6"/>
  <c r="H47" i="6"/>
  <c r="G48" i="6"/>
  <c r="H48" i="6"/>
  <c r="S15" i="6" s="1"/>
  <c r="G49" i="6"/>
  <c r="H49" i="6"/>
  <c r="G50" i="6"/>
  <c r="H50" i="6"/>
  <c r="G51" i="6"/>
  <c r="H51" i="6"/>
  <c r="G52" i="6"/>
  <c r="H52" i="6"/>
  <c r="G53" i="6"/>
  <c r="H53" i="6"/>
  <c r="S16" i="6" s="1"/>
  <c r="G54" i="6"/>
  <c r="H54" i="6"/>
  <c r="G55" i="6"/>
  <c r="H55" i="6"/>
  <c r="G56" i="6"/>
  <c r="H56" i="6"/>
  <c r="G57" i="6"/>
  <c r="H57" i="6"/>
  <c r="G58" i="6"/>
  <c r="H58" i="6"/>
  <c r="G59" i="6"/>
  <c r="H59" i="6"/>
  <c r="G60" i="6"/>
  <c r="H60" i="6"/>
  <c r="G61" i="6"/>
  <c r="H61" i="6"/>
  <c r="G62" i="6"/>
  <c r="H62" i="6"/>
  <c r="G63" i="6"/>
  <c r="H63" i="6"/>
  <c r="G64" i="6"/>
  <c r="H64" i="6"/>
  <c r="G65" i="6"/>
  <c r="H65" i="6"/>
  <c r="G66" i="6"/>
  <c r="H66" i="6"/>
  <c r="G67" i="6"/>
  <c r="H67" i="6"/>
  <c r="S17" i="6" s="1"/>
  <c r="G68" i="6"/>
  <c r="H68" i="6"/>
  <c r="G69" i="6"/>
  <c r="H69" i="6"/>
  <c r="G70" i="6"/>
  <c r="H70" i="6"/>
  <c r="G71" i="6"/>
  <c r="H71" i="6"/>
  <c r="G72" i="6"/>
  <c r="H72" i="6"/>
  <c r="G73" i="6"/>
  <c r="H73" i="6"/>
  <c r="G74" i="6"/>
  <c r="H74" i="6"/>
  <c r="G75" i="6"/>
  <c r="H75" i="6"/>
  <c r="G76" i="6"/>
  <c r="H76" i="6"/>
  <c r="G77" i="6"/>
  <c r="H77" i="6"/>
  <c r="H12" i="6"/>
  <c r="G12" i="6"/>
  <c r="H11" i="6"/>
  <c r="S11" i="6" s="1"/>
  <c r="K12" i="6"/>
  <c r="I12" i="6"/>
  <c r="F74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13" i="1"/>
  <c r="F14" i="1"/>
  <c r="F15" i="1"/>
  <c r="F16" i="1"/>
  <c r="F17" i="1"/>
  <c r="F18" i="1"/>
  <c r="F19" i="1"/>
  <c r="F12" i="1"/>
  <c r="F11" i="1"/>
  <c r="G73" i="1"/>
  <c r="G68" i="1"/>
  <c r="C72" i="1"/>
  <c r="C71" i="1"/>
  <c r="C66" i="1"/>
  <c r="C62" i="1"/>
  <c r="C60" i="1"/>
  <c r="C58" i="1"/>
  <c r="I53" i="1"/>
  <c r="C51" i="1"/>
  <c r="C50" i="1"/>
  <c r="C48" i="1"/>
  <c r="C47" i="1"/>
  <c r="C46" i="1"/>
  <c r="C45" i="1"/>
  <c r="C43" i="1"/>
  <c r="C41" i="1"/>
  <c r="C40" i="1"/>
  <c r="C39" i="1"/>
  <c r="C38" i="1"/>
  <c r="C37" i="1"/>
  <c r="C35" i="1"/>
  <c r="C33" i="1"/>
  <c r="C34" i="1"/>
  <c r="C32" i="1"/>
  <c r="C31" i="1"/>
  <c r="C30" i="1"/>
  <c r="C29" i="1"/>
  <c r="C27" i="1"/>
  <c r="C26" i="1"/>
  <c r="C25" i="1"/>
  <c r="C23" i="1"/>
  <c r="C22" i="1"/>
  <c r="C21" i="1"/>
  <c r="C15" i="1"/>
  <c r="C16" i="1"/>
  <c r="C17" i="1"/>
  <c r="C18" i="1"/>
  <c r="C19" i="1"/>
  <c r="C14" i="1"/>
  <c r="C13" i="1"/>
  <c r="C12" i="1"/>
  <c r="B44" i="1"/>
  <c r="B20" i="1"/>
  <c r="H69" i="1"/>
  <c r="G69" i="1"/>
  <c r="H68" i="1"/>
  <c r="H67" i="1"/>
  <c r="G67" i="1"/>
  <c r="I64" i="1"/>
  <c r="H64" i="1"/>
  <c r="G64" i="1"/>
  <c r="G56" i="1"/>
  <c r="G55" i="1"/>
  <c r="I54" i="1"/>
  <c r="H54" i="1"/>
  <c r="G54" i="1"/>
  <c r="G53" i="1"/>
  <c r="I18" i="1" l="1"/>
  <c r="C18" i="26"/>
  <c r="I26" i="1"/>
  <c r="C28" i="26"/>
  <c r="G35" i="1"/>
  <c r="C39" i="26"/>
  <c r="G46" i="1"/>
  <c r="C50" i="26"/>
  <c r="I62" i="1"/>
  <c r="C66" i="26"/>
  <c r="H17" i="1"/>
  <c r="C17" i="26"/>
  <c r="G27" i="1"/>
  <c r="C29" i="26"/>
  <c r="I37" i="1"/>
  <c r="C41" i="26"/>
  <c r="H47" i="1"/>
  <c r="C51" i="26"/>
  <c r="H66" i="1"/>
  <c r="C70" i="26"/>
  <c r="F20" i="1"/>
  <c r="L12" i="1"/>
  <c r="G16" i="1"/>
  <c r="C16" i="26"/>
  <c r="G29" i="1"/>
  <c r="C31" i="26"/>
  <c r="I38" i="1"/>
  <c r="C42" i="26"/>
  <c r="H48" i="1"/>
  <c r="C52" i="26"/>
  <c r="H71" i="1"/>
  <c r="C75" i="26"/>
  <c r="F44" i="1"/>
  <c r="L15" i="1"/>
  <c r="B48" i="26"/>
  <c r="F48" i="26" s="1"/>
  <c r="I15" i="1"/>
  <c r="C15" i="26"/>
  <c r="I30" i="1"/>
  <c r="C32" i="26"/>
  <c r="H39" i="1"/>
  <c r="C43" i="26"/>
  <c r="H50" i="1"/>
  <c r="C54" i="26"/>
  <c r="G72" i="1"/>
  <c r="C76" i="26"/>
  <c r="G12" i="1"/>
  <c r="C12" i="26"/>
  <c r="G21" i="1"/>
  <c r="C23" i="26"/>
  <c r="G31" i="1"/>
  <c r="C33" i="26"/>
  <c r="H40" i="1"/>
  <c r="C44" i="26"/>
  <c r="I51" i="1"/>
  <c r="C55" i="26"/>
  <c r="I13" i="1"/>
  <c r="C13" i="26"/>
  <c r="I22" i="1"/>
  <c r="C24" i="26"/>
  <c r="H32" i="1"/>
  <c r="C35" i="26"/>
  <c r="I41" i="1"/>
  <c r="C45" i="26"/>
  <c r="H14" i="1"/>
  <c r="C14" i="26"/>
  <c r="G23" i="1"/>
  <c r="C25" i="26"/>
  <c r="G34" i="1"/>
  <c r="C38" i="26"/>
  <c r="G43" i="1"/>
  <c r="C47" i="26"/>
  <c r="I58" i="1"/>
  <c r="C62" i="26"/>
  <c r="I19" i="1"/>
  <c r="C19" i="26"/>
  <c r="G25" i="1"/>
  <c r="C27" i="26"/>
  <c r="I33" i="1"/>
  <c r="C37" i="26"/>
  <c r="I45" i="1"/>
  <c r="C49" i="26"/>
  <c r="H60" i="1"/>
  <c r="C64" i="26"/>
  <c r="I34" i="1"/>
  <c r="I14" i="1"/>
  <c r="H37" i="1"/>
  <c r="I23" i="1"/>
  <c r="H34" i="1"/>
  <c r="G71" i="1"/>
  <c r="G45" i="1"/>
  <c r="I47" i="1"/>
  <c r="G47" i="1"/>
  <c r="H29" i="1"/>
  <c r="G37" i="1"/>
  <c r="G41" i="1"/>
  <c r="I21" i="1"/>
  <c r="H16" i="1"/>
  <c r="I16" i="1"/>
  <c r="I39" i="1"/>
  <c r="I12" i="1"/>
  <c r="G18" i="1"/>
  <c r="I32" i="1"/>
  <c r="H12" i="1"/>
  <c r="G26" i="1"/>
  <c r="H25" i="1"/>
  <c r="G30" i="1"/>
  <c r="G15" i="1"/>
  <c r="H21" i="1"/>
  <c r="I25" i="1"/>
  <c r="H31" i="1"/>
  <c r="H35" i="1"/>
  <c r="G13" i="1"/>
  <c r="G51" i="1"/>
  <c r="G17" i="1"/>
  <c r="H22" i="1"/>
  <c r="G32" i="1"/>
  <c r="G40" i="1"/>
  <c r="I17" i="1"/>
  <c r="G22" i="1"/>
  <c r="H27" i="1"/>
  <c r="I29" i="1"/>
  <c r="I31" i="1"/>
  <c r="I35" i="1"/>
  <c r="G38" i="1"/>
  <c r="H46" i="1"/>
  <c r="I72" i="1"/>
  <c r="I46" i="1"/>
  <c r="H72" i="1"/>
  <c r="I27" i="1"/>
  <c r="H38" i="1"/>
  <c r="H23" i="1"/>
  <c r="I71" i="1"/>
  <c r="I66" i="1"/>
  <c r="G66" i="1"/>
  <c r="G62" i="1"/>
  <c r="H62" i="1"/>
  <c r="I60" i="1"/>
  <c r="G60" i="1"/>
  <c r="G58" i="1"/>
  <c r="H58" i="1"/>
  <c r="H53" i="1"/>
  <c r="H51" i="1"/>
  <c r="I50" i="1"/>
  <c r="G50" i="1"/>
  <c r="I48" i="1"/>
  <c r="G48" i="1"/>
  <c r="H45" i="1"/>
  <c r="H43" i="1"/>
  <c r="H41" i="1"/>
  <c r="G39" i="1"/>
  <c r="G33" i="1"/>
  <c r="H33" i="1"/>
  <c r="H30" i="1"/>
  <c r="H26" i="1"/>
  <c r="G19" i="1"/>
  <c r="H15" i="1"/>
  <c r="H19" i="1"/>
  <c r="H18" i="1"/>
  <c r="G14" i="1"/>
  <c r="H13" i="1"/>
  <c r="H37" i="26" l="1"/>
  <c r="G37" i="26"/>
  <c r="I37" i="26"/>
  <c r="G47" i="26"/>
  <c r="I47" i="26"/>
  <c r="H47" i="26"/>
  <c r="H45" i="26"/>
  <c r="I45" i="26"/>
  <c r="G45" i="26"/>
  <c r="G55" i="26"/>
  <c r="H55" i="26"/>
  <c r="I55" i="26"/>
  <c r="H12" i="26"/>
  <c r="G12" i="26"/>
  <c r="I12" i="26"/>
  <c r="I32" i="26"/>
  <c r="H32" i="26"/>
  <c r="G32" i="26"/>
  <c r="I41" i="26"/>
  <c r="H41" i="26"/>
  <c r="G41" i="26"/>
  <c r="H50" i="26"/>
  <c r="G50" i="26"/>
  <c r="I50" i="26"/>
  <c r="G52" i="26"/>
  <c r="H52" i="26"/>
  <c r="I52" i="26"/>
  <c r="G27" i="26"/>
  <c r="I27" i="26"/>
  <c r="H27" i="26"/>
  <c r="I38" i="26"/>
  <c r="G38" i="26"/>
  <c r="H38" i="26"/>
  <c r="G35" i="26"/>
  <c r="I35" i="26"/>
  <c r="H35" i="26"/>
  <c r="I44" i="26"/>
  <c r="G44" i="26"/>
  <c r="H44" i="26"/>
  <c r="G76" i="26"/>
  <c r="I76" i="26"/>
  <c r="H76" i="26"/>
  <c r="H15" i="26"/>
  <c r="I15" i="26"/>
  <c r="G15" i="26"/>
  <c r="I29" i="26"/>
  <c r="H29" i="26"/>
  <c r="G29" i="26"/>
  <c r="G39" i="26"/>
  <c r="I39" i="26"/>
  <c r="H39" i="26"/>
  <c r="G42" i="26"/>
  <c r="H42" i="26"/>
  <c r="I42" i="26"/>
  <c r="I64" i="26"/>
  <c r="G64" i="26"/>
  <c r="H64" i="26"/>
  <c r="H19" i="26"/>
  <c r="G19" i="26"/>
  <c r="I19" i="26"/>
  <c r="H25" i="26"/>
  <c r="G25" i="26"/>
  <c r="I25" i="26"/>
  <c r="G24" i="26"/>
  <c r="H24" i="26"/>
  <c r="I24" i="26"/>
  <c r="I33" i="26"/>
  <c r="G33" i="26"/>
  <c r="H33" i="26"/>
  <c r="H54" i="26"/>
  <c r="G54" i="26"/>
  <c r="I54" i="26"/>
  <c r="G70" i="26"/>
  <c r="H70" i="26"/>
  <c r="I70" i="26"/>
  <c r="H17" i="26"/>
  <c r="I17" i="26"/>
  <c r="G17" i="26"/>
  <c r="I28" i="26"/>
  <c r="G28" i="26"/>
  <c r="H28" i="26"/>
  <c r="I31" i="26"/>
  <c r="H31" i="26"/>
  <c r="G31" i="26"/>
  <c r="I49" i="26"/>
  <c r="G49" i="26"/>
  <c r="H49" i="26"/>
  <c r="G62" i="26"/>
  <c r="H62" i="26"/>
  <c r="I62" i="26"/>
  <c r="G14" i="26"/>
  <c r="I14" i="26"/>
  <c r="H14" i="26"/>
  <c r="H13" i="26"/>
  <c r="I13" i="26"/>
  <c r="G13" i="26"/>
  <c r="I23" i="26"/>
  <c r="H23" i="26"/>
  <c r="G23" i="26"/>
  <c r="H43" i="26"/>
  <c r="I43" i="26"/>
  <c r="G43" i="26"/>
  <c r="I51" i="26"/>
  <c r="G51" i="26"/>
  <c r="H51" i="26"/>
  <c r="G66" i="26"/>
  <c r="I66" i="26"/>
  <c r="H66" i="26"/>
  <c r="I18" i="26"/>
  <c r="H18" i="26"/>
  <c r="G18" i="26"/>
  <c r="H75" i="26"/>
  <c r="I75" i="26"/>
  <c r="G75" i="26"/>
  <c r="G16" i="26"/>
  <c r="I16" i="26"/>
  <c r="H16" i="26"/>
  <c r="J77" i="8"/>
  <c r="J76" i="8"/>
  <c r="J75" i="8"/>
  <c r="J70" i="8"/>
  <c r="J68" i="8"/>
  <c r="J66" i="8"/>
  <c r="J64" i="8"/>
  <c r="J62" i="8"/>
  <c r="J60" i="8"/>
  <c r="J58" i="8"/>
  <c r="J59" i="8"/>
  <c r="J57" i="8"/>
  <c r="J55" i="8"/>
  <c r="J54" i="8"/>
  <c r="J52" i="8"/>
  <c r="J51" i="8"/>
  <c r="J50" i="8"/>
  <c r="J49" i="8"/>
  <c r="J48" i="8"/>
  <c r="J47" i="8"/>
  <c r="J45" i="8"/>
  <c r="J44" i="8"/>
  <c r="J43" i="8"/>
  <c r="J42" i="8"/>
  <c r="J41" i="8"/>
  <c r="J34" i="8"/>
  <c r="J35" i="8"/>
  <c r="J36" i="8"/>
  <c r="J37" i="8"/>
  <c r="J38" i="8"/>
  <c r="J39" i="8"/>
  <c r="J33" i="8"/>
  <c r="J32" i="8"/>
  <c r="J31" i="8"/>
  <c r="J28" i="8"/>
  <c r="J29" i="8"/>
  <c r="J27" i="8"/>
  <c r="J25" i="8"/>
  <c r="J23" i="8"/>
  <c r="J22" i="8"/>
  <c r="J61" i="8"/>
  <c r="J56" i="8"/>
  <c r="J53" i="8"/>
  <c r="J40" i="8"/>
  <c r="J30" i="8"/>
  <c r="J74" i="8"/>
  <c r="J69" i="8"/>
  <c r="J26" i="8"/>
  <c r="J24" i="8"/>
  <c r="J11" i="8"/>
  <c r="J20" i="8"/>
  <c r="J21" i="8"/>
  <c r="J13" i="8"/>
  <c r="J14" i="8"/>
  <c r="J15" i="8"/>
  <c r="J16" i="8"/>
  <c r="J17" i="8"/>
  <c r="J18" i="8"/>
  <c r="J19" i="8"/>
  <c r="J12" i="8"/>
  <c r="I13" i="8"/>
  <c r="I14" i="8"/>
  <c r="U22" i="10" l="1"/>
  <c r="U23" i="10" s="1"/>
  <c r="D9" i="9"/>
  <c r="G9" i="9"/>
  <c r="J9" i="9"/>
  <c r="M9" i="9"/>
  <c r="D10" i="9"/>
  <c r="G10" i="9"/>
  <c r="J10" i="9"/>
  <c r="M10" i="9"/>
  <c r="D12" i="9"/>
  <c r="G12" i="9"/>
  <c r="J12" i="9"/>
  <c r="M12" i="9"/>
  <c r="D13" i="9"/>
  <c r="G13" i="9"/>
  <c r="M13" i="9"/>
  <c r="D14" i="9"/>
  <c r="G14" i="9"/>
  <c r="J14" i="9"/>
  <c r="M14" i="9"/>
  <c r="G16" i="9"/>
  <c r="J16" i="9"/>
  <c r="M16" i="9"/>
  <c r="D17" i="9"/>
  <c r="G17" i="9"/>
  <c r="J17" i="9"/>
  <c r="M17" i="9"/>
  <c r="D18" i="9"/>
  <c r="M18" i="9"/>
  <c r="D19" i="9"/>
  <c r="M19" i="9"/>
  <c r="D20" i="9"/>
  <c r="G20" i="9"/>
  <c r="M20" i="9"/>
  <c r="D21" i="9"/>
  <c r="D22" i="9"/>
  <c r="G22" i="9"/>
  <c r="J22" i="9"/>
  <c r="M22" i="9"/>
  <c r="D23" i="9"/>
  <c r="G23" i="9"/>
  <c r="M23" i="9"/>
  <c r="D24" i="9"/>
  <c r="B25" i="9"/>
  <c r="E25" i="9"/>
  <c r="F25" i="9"/>
  <c r="H25" i="9"/>
  <c r="J25" i="9" s="1"/>
  <c r="I25" i="9"/>
  <c r="K25" i="9"/>
  <c r="L25" i="9"/>
  <c r="N25" i="9"/>
  <c r="O25" i="9"/>
  <c r="Q25" i="9"/>
  <c r="T25" i="9"/>
  <c r="V25" i="9" s="1"/>
  <c r="U25" i="9"/>
  <c r="D25" i="9" l="1"/>
  <c r="S25" i="9"/>
  <c r="M25" i="9"/>
  <c r="G25" i="9"/>
  <c r="P25" i="9"/>
  <c r="C78" i="8" l="1"/>
  <c r="B78" i="8"/>
  <c r="L77" i="8"/>
  <c r="K77" i="8"/>
  <c r="I77" i="8"/>
  <c r="L76" i="8"/>
  <c r="K76" i="8"/>
  <c r="I76" i="8"/>
  <c r="L75" i="8"/>
  <c r="K75" i="8"/>
  <c r="I75" i="8"/>
  <c r="I74" i="8"/>
  <c r="L74" i="8"/>
  <c r="L70" i="8"/>
  <c r="K70" i="8"/>
  <c r="I70" i="8"/>
  <c r="L69" i="8"/>
  <c r="K69" i="8"/>
  <c r="I69" i="8"/>
  <c r="L68" i="8"/>
  <c r="K68" i="8"/>
  <c r="I68" i="8"/>
  <c r="L67" i="8"/>
  <c r="K67" i="8"/>
  <c r="J67" i="8"/>
  <c r="I67" i="8"/>
  <c r="L66" i="8"/>
  <c r="K66" i="8"/>
  <c r="I66" i="8"/>
  <c r="L65" i="8"/>
  <c r="K65" i="8"/>
  <c r="J65" i="8"/>
  <c r="I65" i="8"/>
  <c r="L64" i="8"/>
  <c r="K64" i="8"/>
  <c r="I64" i="8"/>
  <c r="L63" i="8"/>
  <c r="K63" i="8"/>
  <c r="J63" i="8"/>
  <c r="I63" i="8"/>
  <c r="L62" i="8"/>
  <c r="K62" i="8"/>
  <c r="I62" i="8"/>
  <c r="L61" i="8"/>
  <c r="K61" i="8"/>
  <c r="I61" i="8"/>
  <c r="L60" i="8"/>
  <c r="K60" i="8"/>
  <c r="I60" i="8"/>
  <c r="L59" i="8"/>
  <c r="K59" i="8"/>
  <c r="I59" i="8"/>
  <c r="L58" i="8"/>
  <c r="K58" i="8"/>
  <c r="I58" i="8"/>
  <c r="L57" i="8"/>
  <c r="K57" i="8"/>
  <c r="I57" i="8"/>
  <c r="I56" i="8"/>
  <c r="L56" i="8"/>
  <c r="L55" i="8"/>
  <c r="K55" i="8"/>
  <c r="I55" i="8"/>
  <c r="L54" i="8"/>
  <c r="K54" i="8"/>
  <c r="I54" i="8"/>
  <c r="I53" i="8"/>
  <c r="K53" i="8"/>
  <c r="L52" i="8"/>
  <c r="K52" i="8"/>
  <c r="I52" i="8"/>
  <c r="L51" i="8"/>
  <c r="K51" i="8"/>
  <c r="I51" i="8"/>
  <c r="L50" i="8"/>
  <c r="K50" i="8"/>
  <c r="I50" i="8"/>
  <c r="L49" i="8"/>
  <c r="K49" i="8"/>
  <c r="I49" i="8"/>
  <c r="I48" i="8"/>
  <c r="L48" i="8"/>
  <c r="L47" i="8"/>
  <c r="K47" i="8"/>
  <c r="I47" i="8"/>
  <c r="L46" i="8"/>
  <c r="K46" i="8"/>
  <c r="J46" i="8"/>
  <c r="I46" i="8"/>
  <c r="L45" i="8"/>
  <c r="K45" i="8"/>
  <c r="I45" i="8"/>
  <c r="L44" i="8"/>
  <c r="K44" i="8"/>
  <c r="I44" i="8"/>
  <c r="L43" i="8"/>
  <c r="K43" i="8"/>
  <c r="I43" i="8"/>
  <c r="L42" i="8"/>
  <c r="K42" i="8"/>
  <c r="I42" i="8"/>
  <c r="L41" i="8"/>
  <c r="K41" i="8"/>
  <c r="I41" i="8"/>
  <c r="I40" i="8"/>
  <c r="L40" i="8"/>
  <c r="L39" i="8"/>
  <c r="K39" i="8"/>
  <c r="I39" i="8"/>
  <c r="L38" i="8"/>
  <c r="K38" i="8"/>
  <c r="I38" i="8"/>
  <c r="L37" i="8"/>
  <c r="K37" i="8"/>
  <c r="I37" i="8"/>
  <c r="L36" i="8"/>
  <c r="K36" i="8"/>
  <c r="I36" i="8"/>
  <c r="L35" i="8"/>
  <c r="K35" i="8"/>
  <c r="I35" i="8"/>
  <c r="L34" i="8"/>
  <c r="K34" i="8"/>
  <c r="I34" i="8"/>
  <c r="L33" i="8"/>
  <c r="K33" i="8"/>
  <c r="I33" i="8"/>
  <c r="L32" i="8"/>
  <c r="K32" i="8"/>
  <c r="I32" i="8"/>
  <c r="L31" i="8"/>
  <c r="K31" i="8"/>
  <c r="I31" i="8"/>
  <c r="I30" i="8"/>
  <c r="L30" i="8"/>
  <c r="L29" i="8"/>
  <c r="K29" i="8"/>
  <c r="I29" i="8"/>
  <c r="L28" i="8"/>
  <c r="K28" i="8"/>
  <c r="I28" i="8"/>
  <c r="L27" i="8"/>
  <c r="K27" i="8"/>
  <c r="I27" i="8"/>
  <c r="I26" i="8"/>
  <c r="L26" i="8"/>
  <c r="L25" i="8"/>
  <c r="K25" i="8"/>
  <c r="I25" i="8"/>
  <c r="L24" i="8"/>
  <c r="K24" i="8"/>
  <c r="I24" i="8"/>
  <c r="L23" i="8"/>
  <c r="K23" i="8"/>
  <c r="I23" i="8"/>
  <c r="L22" i="8"/>
  <c r="K22" i="8"/>
  <c r="I22" i="8"/>
  <c r="L21" i="8"/>
  <c r="K21" i="8"/>
  <c r="I21" i="8"/>
  <c r="I20" i="8"/>
  <c r="L20" i="8"/>
  <c r="L19" i="8"/>
  <c r="K19" i="8"/>
  <c r="I19" i="8"/>
  <c r="L18" i="8"/>
  <c r="K18" i="8"/>
  <c r="I18" i="8"/>
  <c r="L17" i="8"/>
  <c r="K17" i="8"/>
  <c r="I17" i="8"/>
  <c r="L16" i="8"/>
  <c r="K16" i="8"/>
  <c r="I16" i="8"/>
  <c r="L15" i="8"/>
  <c r="K15" i="8"/>
  <c r="I15" i="8"/>
  <c r="L14" i="8"/>
  <c r="K14" i="8"/>
  <c r="L13" i="8"/>
  <c r="K13" i="8"/>
  <c r="L12" i="8"/>
  <c r="K12" i="8"/>
  <c r="I12" i="8"/>
  <c r="I11" i="8"/>
  <c r="L11" i="8"/>
  <c r="L65" i="7"/>
  <c r="L66" i="7"/>
  <c r="K66" i="7"/>
  <c r="K65" i="7"/>
  <c r="L63" i="7"/>
  <c r="L64" i="7"/>
  <c r="K61" i="7"/>
  <c r="K62" i="7"/>
  <c r="K63" i="7"/>
  <c r="K64" i="7"/>
  <c r="L59" i="7"/>
  <c r="L60" i="7"/>
  <c r="K59" i="7"/>
  <c r="K60" i="7"/>
  <c r="L57" i="7"/>
  <c r="L58" i="7"/>
  <c r="K52" i="7"/>
  <c r="K53" i="7"/>
  <c r="K54" i="7"/>
  <c r="K55" i="7"/>
  <c r="K56" i="7"/>
  <c r="K57" i="7"/>
  <c r="K58" i="7"/>
  <c r="L50" i="7"/>
  <c r="L51" i="7"/>
  <c r="K50" i="7"/>
  <c r="K51" i="7"/>
  <c r="K49" i="7"/>
  <c r="L45" i="7"/>
  <c r="L46" i="7"/>
  <c r="L47" i="7"/>
  <c r="L48" i="7"/>
  <c r="K48" i="7"/>
  <c r="K42" i="7"/>
  <c r="K43" i="7"/>
  <c r="K45" i="7"/>
  <c r="K46" i="7"/>
  <c r="K47" i="7"/>
  <c r="K44" i="7"/>
  <c r="K36" i="7"/>
  <c r="L36" i="7"/>
  <c r="L37" i="7"/>
  <c r="L38" i="7"/>
  <c r="L39" i="7"/>
  <c r="L41" i="7"/>
  <c r="K37" i="7"/>
  <c r="K38" i="7"/>
  <c r="K39" i="7"/>
  <c r="K40" i="7"/>
  <c r="K41" i="7"/>
  <c r="K28" i="7"/>
  <c r="K29" i="7"/>
  <c r="K30" i="7"/>
  <c r="K31" i="7"/>
  <c r="K32" i="7"/>
  <c r="L35" i="7"/>
  <c r="K33" i="7"/>
  <c r="K34" i="7"/>
  <c r="K35" i="7"/>
  <c r="G78" i="8" l="1"/>
  <c r="L49" i="7"/>
  <c r="L44" i="7"/>
  <c r="J78" i="8"/>
  <c r="K11" i="8"/>
  <c r="K56" i="8"/>
  <c r="K74" i="8"/>
  <c r="K26" i="8"/>
  <c r="K30" i="8"/>
  <c r="K40" i="8"/>
  <c r="L53" i="8"/>
  <c r="I78" i="8"/>
  <c r="K20" i="8"/>
  <c r="K48" i="8"/>
  <c r="L78" i="8" l="1"/>
  <c r="H78" i="8"/>
  <c r="K78" i="8"/>
  <c r="L28" i="7"/>
  <c r="L25" i="7"/>
  <c r="L26" i="7"/>
  <c r="L27" i="7"/>
  <c r="K25" i="7"/>
  <c r="K26" i="7"/>
  <c r="K27" i="7"/>
  <c r="L21" i="7"/>
  <c r="L22" i="7"/>
  <c r="L23" i="7"/>
  <c r="K21" i="7"/>
  <c r="K22" i="7"/>
  <c r="K23" i="7"/>
  <c r="L20" i="7"/>
  <c r="L13" i="7"/>
  <c r="L14" i="7"/>
  <c r="L15" i="7"/>
  <c r="L16" i="7"/>
  <c r="L17" i="7"/>
  <c r="L18" i="7"/>
  <c r="L19" i="7"/>
  <c r="K13" i="7"/>
  <c r="K14" i="7"/>
  <c r="K15" i="7"/>
  <c r="K16" i="7"/>
  <c r="K17" i="7"/>
  <c r="K18" i="7"/>
  <c r="K19" i="7"/>
  <c r="L12" i="7"/>
  <c r="K12" i="7"/>
  <c r="K11" i="7"/>
  <c r="L24" i="7" l="1"/>
  <c r="D73" i="7"/>
  <c r="K24" i="7"/>
  <c r="L11" i="7"/>
  <c r="K20" i="7"/>
  <c r="H73" i="7" l="1"/>
  <c r="M12" i="26"/>
  <c r="N12" i="26" s="1"/>
  <c r="J20" i="7"/>
  <c r="J21" i="7"/>
  <c r="J22" i="7"/>
  <c r="J23" i="7"/>
  <c r="J24" i="7"/>
  <c r="J25" i="7"/>
  <c r="J26" i="7"/>
  <c r="J27" i="7"/>
  <c r="J28" i="7"/>
  <c r="J35" i="7"/>
  <c r="J36" i="7"/>
  <c r="J37" i="7"/>
  <c r="J38" i="7"/>
  <c r="J39" i="7"/>
  <c r="J41" i="7"/>
  <c r="J44" i="7"/>
  <c r="J45" i="7"/>
  <c r="J46" i="7"/>
  <c r="J47" i="7"/>
  <c r="J48" i="7"/>
  <c r="J49" i="7"/>
  <c r="J50" i="7"/>
  <c r="J51" i="7"/>
  <c r="J57" i="7"/>
  <c r="J58" i="7"/>
  <c r="J59" i="7"/>
  <c r="J60" i="7"/>
  <c r="J63" i="7"/>
  <c r="J64" i="7"/>
  <c r="J65" i="7"/>
  <c r="J66" i="7"/>
  <c r="C73" i="7"/>
  <c r="G73" i="7" s="1"/>
  <c r="B73" i="7"/>
  <c r="J12" i="7"/>
  <c r="J13" i="7"/>
  <c r="J14" i="7"/>
  <c r="J15" i="7"/>
  <c r="J16" i="7"/>
  <c r="J17" i="7"/>
  <c r="J18" i="7"/>
  <c r="J19" i="7"/>
  <c r="J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70" i="7"/>
  <c r="I71" i="7"/>
  <c r="I72" i="7"/>
  <c r="I11" i="7"/>
  <c r="L25" i="6"/>
  <c r="L27" i="6"/>
  <c r="L28" i="6"/>
  <c r="L29" i="6"/>
  <c r="L31" i="6"/>
  <c r="L32" i="6"/>
  <c r="L33" i="6"/>
  <c r="L34" i="6"/>
  <c r="L35" i="6"/>
  <c r="L36" i="6"/>
  <c r="L37" i="6"/>
  <c r="L38" i="6"/>
  <c r="L39" i="6"/>
  <c r="L41" i="6"/>
  <c r="L42" i="6"/>
  <c r="L43" i="6"/>
  <c r="L44" i="6"/>
  <c r="L45" i="6"/>
  <c r="L47" i="6"/>
  <c r="L49" i="6"/>
  <c r="L50" i="6"/>
  <c r="L51" i="6"/>
  <c r="L52" i="6"/>
  <c r="L54" i="6"/>
  <c r="L55" i="6"/>
  <c r="L57" i="6"/>
  <c r="L58" i="6"/>
  <c r="L60" i="6"/>
  <c r="L62" i="6"/>
  <c r="L64" i="6"/>
  <c r="L66" i="6"/>
  <c r="L68" i="6"/>
  <c r="L70" i="6"/>
  <c r="L75" i="6"/>
  <c r="L76" i="6"/>
  <c r="K25" i="6"/>
  <c r="K27" i="6"/>
  <c r="K28" i="6"/>
  <c r="K29" i="6"/>
  <c r="K31" i="6"/>
  <c r="K32" i="6"/>
  <c r="K33" i="6"/>
  <c r="K34" i="6"/>
  <c r="K35" i="6"/>
  <c r="K36" i="6"/>
  <c r="K37" i="6"/>
  <c r="K38" i="6"/>
  <c r="K39" i="6"/>
  <c r="K41" i="6"/>
  <c r="K42" i="6"/>
  <c r="K43" i="6"/>
  <c r="K44" i="6"/>
  <c r="K45" i="6"/>
  <c r="K47" i="6"/>
  <c r="K49" i="6"/>
  <c r="K50" i="6"/>
  <c r="K51" i="6"/>
  <c r="K52" i="6"/>
  <c r="K54" i="6"/>
  <c r="K55" i="6"/>
  <c r="K57" i="6"/>
  <c r="K58" i="6"/>
  <c r="K59" i="6"/>
  <c r="K60" i="6"/>
  <c r="K62" i="6"/>
  <c r="K64" i="6"/>
  <c r="K66" i="6"/>
  <c r="K68" i="6"/>
  <c r="K70" i="6"/>
  <c r="K75" i="6"/>
  <c r="K76" i="6"/>
  <c r="K77" i="6"/>
  <c r="J27" i="6"/>
  <c r="J28" i="6"/>
  <c r="J29" i="6"/>
  <c r="J31" i="6"/>
  <c r="J32" i="6"/>
  <c r="J33" i="6"/>
  <c r="J34" i="6"/>
  <c r="J35" i="6"/>
  <c r="J36" i="6"/>
  <c r="J37" i="6"/>
  <c r="J38" i="6"/>
  <c r="J39" i="6"/>
  <c r="J41" i="6"/>
  <c r="J42" i="6"/>
  <c r="J43" i="6"/>
  <c r="J44" i="6"/>
  <c r="J45" i="6"/>
  <c r="J46" i="6"/>
  <c r="J47" i="6"/>
  <c r="J49" i="6"/>
  <c r="J50" i="6"/>
  <c r="J51" i="6"/>
  <c r="J52" i="6"/>
  <c r="J53" i="6"/>
  <c r="J54" i="6"/>
  <c r="J55" i="6"/>
  <c r="J56" i="6"/>
  <c r="J57" i="6"/>
  <c r="J58" i="6"/>
  <c r="J61" i="6"/>
  <c r="J62" i="6"/>
  <c r="J63" i="6"/>
  <c r="J64" i="6"/>
  <c r="J65" i="6"/>
  <c r="J66" i="6"/>
  <c r="J67" i="6"/>
  <c r="J68" i="6"/>
  <c r="J69" i="6"/>
  <c r="J70" i="6"/>
  <c r="J74" i="6"/>
  <c r="J75" i="6"/>
  <c r="J76" i="6"/>
  <c r="I77" i="6"/>
  <c r="I27" i="6"/>
  <c r="I28" i="6"/>
  <c r="I29" i="6"/>
  <c r="I31" i="6"/>
  <c r="I32" i="6"/>
  <c r="I33" i="6"/>
  <c r="I34" i="6"/>
  <c r="I35" i="6"/>
  <c r="I36" i="6"/>
  <c r="I37" i="6"/>
  <c r="I38" i="6"/>
  <c r="I39" i="6"/>
  <c r="I41" i="6"/>
  <c r="I42" i="6"/>
  <c r="I43" i="6"/>
  <c r="I44" i="6"/>
  <c r="I45" i="6"/>
  <c r="I46" i="6"/>
  <c r="I47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4" i="6"/>
  <c r="I75" i="6"/>
  <c r="I76" i="6"/>
  <c r="J24" i="6"/>
  <c r="J25" i="6"/>
  <c r="I24" i="6"/>
  <c r="I25" i="6"/>
  <c r="L21" i="6"/>
  <c r="L22" i="6"/>
  <c r="L23" i="6"/>
  <c r="K21" i="6"/>
  <c r="K22" i="6"/>
  <c r="K23" i="6"/>
  <c r="J23" i="6"/>
  <c r="J21" i="6"/>
  <c r="J22" i="6"/>
  <c r="I21" i="6"/>
  <c r="I22" i="6"/>
  <c r="I23" i="6"/>
  <c r="L12" i="6"/>
  <c r="L13" i="6"/>
  <c r="L14" i="6"/>
  <c r="L15" i="6"/>
  <c r="L16" i="6"/>
  <c r="L17" i="6"/>
  <c r="L18" i="6"/>
  <c r="L19" i="6"/>
  <c r="J13" i="6"/>
  <c r="J14" i="6"/>
  <c r="J15" i="6"/>
  <c r="J16" i="6"/>
  <c r="J17" i="6"/>
  <c r="J18" i="6"/>
  <c r="J19" i="6"/>
  <c r="J12" i="6"/>
  <c r="K13" i="6"/>
  <c r="K14" i="6"/>
  <c r="K15" i="6"/>
  <c r="K16" i="6"/>
  <c r="K17" i="6"/>
  <c r="K18" i="6"/>
  <c r="K19" i="6"/>
  <c r="I13" i="6"/>
  <c r="I14" i="6"/>
  <c r="I15" i="6"/>
  <c r="I16" i="6"/>
  <c r="I17" i="6"/>
  <c r="I18" i="6"/>
  <c r="I19" i="6"/>
  <c r="B48" i="6"/>
  <c r="B40" i="6"/>
  <c r="B30" i="6"/>
  <c r="C30" i="6"/>
  <c r="B26" i="6"/>
  <c r="C26" i="6"/>
  <c r="B20" i="6"/>
  <c r="C20" i="6"/>
  <c r="B11" i="6"/>
  <c r="C11" i="6"/>
  <c r="G30" i="6" l="1"/>
  <c r="B30" i="26"/>
  <c r="F30" i="26" s="1"/>
  <c r="G20" i="6"/>
  <c r="O12" i="6"/>
  <c r="G11" i="6"/>
  <c r="O11" i="6"/>
  <c r="B11" i="26"/>
  <c r="F11" i="26" s="1"/>
  <c r="G26" i="6"/>
  <c r="O13" i="6"/>
  <c r="B26" i="26"/>
  <c r="F26" i="26" s="1"/>
  <c r="J73" i="7"/>
  <c r="L73" i="7"/>
  <c r="K73" i="7"/>
  <c r="J40" i="6"/>
  <c r="I73" i="7"/>
  <c r="J20" i="6"/>
  <c r="J30" i="6"/>
  <c r="I48" i="6"/>
  <c r="B78" i="6"/>
  <c r="J26" i="6"/>
  <c r="I40" i="6"/>
  <c r="I20" i="6"/>
  <c r="I30" i="6"/>
  <c r="I26" i="6"/>
  <c r="I11" i="6"/>
  <c r="J48" i="6"/>
  <c r="J11" i="6"/>
  <c r="C78" i="6"/>
  <c r="G78" i="6" l="1"/>
  <c r="J78" i="6"/>
  <c r="I78" i="6"/>
  <c r="G168" i="1" l="1"/>
  <c r="H163" i="1"/>
  <c r="H164" i="1"/>
  <c r="H165" i="1"/>
  <c r="G163" i="1"/>
  <c r="G164" i="1"/>
  <c r="G165" i="1"/>
  <c r="H159" i="1"/>
  <c r="H160" i="1"/>
  <c r="H161" i="1"/>
  <c r="G159" i="1"/>
  <c r="G160" i="1"/>
  <c r="G161" i="1"/>
  <c r="H152" i="1"/>
  <c r="H153" i="1"/>
  <c r="H154" i="1"/>
  <c r="H155" i="1"/>
  <c r="H156" i="1"/>
  <c r="H157" i="1"/>
  <c r="G152" i="1"/>
  <c r="G153" i="1"/>
  <c r="G154" i="1"/>
  <c r="G155" i="1"/>
  <c r="G156" i="1"/>
  <c r="G157" i="1"/>
  <c r="F153" i="1"/>
  <c r="E153" i="1"/>
  <c r="C11" i="1"/>
  <c r="M11" i="1" l="1"/>
  <c r="C11" i="26"/>
  <c r="I11" i="1"/>
  <c r="N11" i="1" s="1"/>
  <c r="H11" i="1"/>
  <c r="G11" i="1"/>
  <c r="P11" i="1" s="1"/>
  <c r="H46" i="6"/>
  <c r="H216" i="1"/>
  <c r="H214" i="1"/>
  <c r="G211" i="1"/>
  <c r="H209" i="1"/>
  <c r="H207" i="1"/>
  <c r="G205" i="1"/>
  <c r="H204" i="1"/>
  <c r="H198" i="1"/>
  <c r="G198" i="1"/>
  <c r="H201" i="1"/>
  <c r="H199" i="1"/>
  <c r="G186" i="1"/>
  <c r="G185" i="1"/>
  <c r="G183" i="1"/>
  <c r="H181" i="1"/>
  <c r="G179" i="1"/>
  <c r="G178" i="1"/>
  <c r="H176" i="1"/>
  <c r="H175" i="1"/>
  <c r="G174" i="1"/>
  <c r="G173" i="1"/>
  <c r="G171" i="1"/>
  <c r="G170" i="1"/>
  <c r="G169" i="1"/>
  <c r="G167" i="1"/>
  <c r="F188" i="1"/>
  <c r="E188" i="1"/>
  <c r="F187" i="1"/>
  <c r="E187" i="1"/>
  <c r="F186" i="1"/>
  <c r="E186" i="1"/>
  <c r="F185" i="1"/>
  <c r="E185" i="1"/>
  <c r="F184" i="1"/>
  <c r="M157" i="1" s="1"/>
  <c r="F183" i="1"/>
  <c r="E183" i="1"/>
  <c r="F182" i="1"/>
  <c r="E182" i="1"/>
  <c r="F181" i="1"/>
  <c r="E181" i="1"/>
  <c r="F180" i="1"/>
  <c r="E180" i="1"/>
  <c r="F179" i="1"/>
  <c r="E179" i="1"/>
  <c r="F178" i="1"/>
  <c r="E178" i="1"/>
  <c r="F177" i="1"/>
  <c r="M156" i="1" s="1"/>
  <c r="E177" i="1"/>
  <c r="F176" i="1"/>
  <c r="E176" i="1"/>
  <c r="F175" i="1"/>
  <c r="E175" i="1"/>
  <c r="F174" i="1"/>
  <c r="E174" i="1"/>
  <c r="F173" i="1"/>
  <c r="E173" i="1"/>
  <c r="F172" i="1"/>
  <c r="M155" i="1" s="1"/>
  <c r="E172" i="1"/>
  <c r="F171" i="1"/>
  <c r="E171" i="1"/>
  <c r="F170" i="1"/>
  <c r="E170" i="1"/>
  <c r="F169" i="1"/>
  <c r="E169" i="1"/>
  <c r="F168" i="1"/>
  <c r="M154" i="1" s="1"/>
  <c r="E168" i="1"/>
  <c r="F167" i="1"/>
  <c r="E167" i="1"/>
  <c r="F166" i="1"/>
  <c r="E166" i="1"/>
  <c r="F165" i="1"/>
  <c r="E165" i="1"/>
  <c r="F164" i="1"/>
  <c r="E164" i="1"/>
  <c r="F163" i="1"/>
  <c r="E163" i="1"/>
  <c r="F162" i="1"/>
  <c r="M153" i="1" s="1"/>
  <c r="E162" i="1"/>
  <c r="F161" i="1"/>
  <c r="E161" i="1"/>
  <c r="F160" i="1"/>
  <c r="E160" i="1"/>
  <c r="F159" i="1"/>
  <c r="E159" i="1"/>
  <c r="F158" i="1"/>
  <c r="M152" i="1" s="1"/>
  <c r="E158" i="1"/>
  <c r="F157" i="1"/>
  <c r="E157" i="1"/>
  <c r="F156" i="1"/>
  <c r="E156" i="1"/>
  <c r="F155" i="1"/>
  <c r="E155" i="1"/>
  <c r="F154" i="1"/>
  <c r="E154" i="1"/>
  <c r="F152" i="1"/>
  <c r="E152" i="1"/>
  <c r="F151" i="1"/>
  <c r="M151" i="1" s="1"/>
  <c r="E151" i="1"/>
  <c r="I11" i="26" l="1"/>
  <c r="G11" i="26"/>
  <c r="H11" i="26"/>
  <c r="L63" i="6"/>
  <c r="K63" i="6"/>
  <c r="L24" i="6"/>
  <c r="K24" i="6"/>
  <c r="L67" i="6"/>
  <c r="Q17" i="6" s="1"/>
  <c r="K67" i="6"/>
  <c r="K65" i="6"/>
  <c r="L65" i="6"/>
  <c r="L46" i="6"/>
  <c r="K46" i="6"/>
  <c r="K61" i="6"/>
  <c r="L61" i="6"/>
  <c r="K69" i="6"/>
  <c r="L69" i="6"/>
  <c r="G209" i="1"/>
  <c r="G204" i="1"/>
  <c r="G201" i="1"/>
  <c r="H205" i="1"/>
  <c r="H212" i="1"/>
  <c r="G199" i="1"/>
  <c r="H185" i="1"/>
  <c r="H215" i="1"/>
  <c r="D208" i="1"/>
  <c r="H208" i="1" s="1"/>
  <c r="D20" i="6"/>
  <c r="G187" i="1"/>
  <c r="G202" i="1"/>
  <c r="H206" i="1"/>
  <c r="G210" i="1"/>
  <c r="G214" i="1"/>
  <c r="G216" i="1"/>
  <c r="H187" i="1"/>
  <c r="G207" i="1"/>
  <c r="G213" i="1"/>
  <c r="G215" i="1"/>
  <c r="H202" i="1"/>
  <c r="D203" i="1"/>
  <c r="C24" i="1" s="1"/>
  <c r="H211" i="1"/>
  <c r="H210" i="1"/>
  <c r="H213" i="1"/>
  <c r="H186" i="1"/>
  <c r="H183" i="1"/>
  <c r="G181" i="1"/>
  <c r="H151" i="1"/>
  <c r="D166" i="1"/>
  <c r="D188" i="1" s="1"/>
  <c r="H171" i="1"/>
  <c r="H174" i="1"/>
  <c r="H158" i="1"/>
  <c r="H170" i="1"/>
  <c r="G175" i="1"/>
  <c r="G176" i="1"/>
  <c r="H173" i="1"/>
  <c r="H179" i="1"/>
  <c r="H169" i="1"/>
  <c r="H178" i="1"/>
  <c r="H167" i="1"/>
  <c r="H20" i="6" l="1"/>
  <c r="S12" i="6" s="1"/>
  <c r="P12" i="6"/>
  <c r="D78" i="6"/>
  <c r="M13" i="1"/>
  <c r="C26" i="26"/>
  <c r="H200" i="1"/>
  <c r="C20" i="1"/>
  <c r="I24" i="1"/>
  <c r="N13" i="1" s="1"/>
  <c r="G24" i="1"/>
  <c r="P13" i="1" s="1"/>
  <c r="H24" i="1"/>
  <c r="G166" i="1"/>
  <c r="C28" i="1"/>
  <c r="C30" i="26" s="1"/>
  <c r="G203" i="1"/>
  <c r="H203" i="1"/>
  <c r="L74" i="6"/>
  <c r="K74" i="6"/>
  <c r="L26" i="6"/>
  <c r="Q13" i="6" s="1"/>
  <c r="K26" i="6"/>
  <c r="L30" i="6"/>
  <c r="K30" i="6"/>
  <c r="L40" i="6"/>
  <c r="Q14" i="6" s="1"/>
  <c r="K40" i="6"/>
  <c r="L20" i="6"/>
  <c r="Q12" i="6" s="1"/>
  <c r="K20" i="6"/>
  <c r="K11" i="6"/>
  <c r="L11" i="6"/>
  <c r="Q11" i="6" s="1"/>
  <c r="L48" i="6"/>
  <c r="Q15" i="6" s="1"/>
  <c r="K48" i="6"/>
  <c r="L56" i="6"/>
  <c r="K56" i="6"/>
  <c r="K53" i="6"/>
  <c r="L53" i="6"/>
  <c r="Q16" i="6" s="1"/>
  <c r="G200" i="1"/>
  <c r="G208" i="1"/>
  <c r="H78" i="6"/>
  <c r="G212" i="1"/>
  <c r="G206" i="1"/>
  <c r="G184" i="1"/>
  <c r="H166" i="1"/>
  <c r="D217" i="1"/>
  <c r="S39" i="26" s="1"/>
  <c r="U39" i="26" s="1"/>
  <c r="G151" i="1"/>
  <c r="S38" i="26"/>
  <c r="U38" i="26" s="1"/>
  <c r="H182" i="1"/>
  <c r="G182" i="1"/>
  <c r="G158" i="1"/>
  <c r="H180" i="1"/>
  <c r="G180" i="1"/>
  <c r="H177" i="1"/>
  <c r="G177" i="1"/>
  <c r="H168" i="1"/>
  <c r="H172" i="1"/>
  <c r="G172" i="1"/>
  <c r="H162" i="1"/>
  <c r="G162" i="1"/>
  <c r="K66" i="2"/>
  <c r="K64" i="2"/>
  <c r="K62" i="2"/>
  <c r="K60" i="2"/>
  <c r="K58" i="2"/>
  <c r="L56" i="2"/>
  <c r="K56" i="2"/>
  <c r="L55" i="2"/>
  <c r="K55" i="2"/>
  <c r="L54" i="2"/>
  <c r="K54" i="2"/>
  <c r="L53" i="2"/>
  <c r="K53" i="2"/>
  <c r="D52" i="2"/>
  <c r="L51" i="2"/>
  <c r="K50" i="2"/>
  <c r="K48" i="2"/>
  <c r="L47" i="2"/>
  <c r="K46" i="2"/>
  <c r="L45" i="2"/>
  <c r="L43" i="2"/>
  <c r="K43" i="2"/>
  <c r="L42" i="2"/>
  <c r="K42" i="2"/>
  <c r="L41" i="2"/>
  <c r="K40" i="2"/>
  <c r="K39" i="2"/>
  <c r="L38" i="2"/>
  <c r="K38" i="2"/>
  <c r="K37" i="2"/>
  <c r="L35" i="2"/>
  <c r="K35" i="2"/>
  <c r="K34" i="2"/>
  <c r="L33" i="2"/>
  <c r="K33" i="2"/>
  <c r="L32" i="2"/>
  <c r="K32" i="2"/>
  <c r="L31" i="2"/>
  <c r="L30" i="2"/>
  <c r="K30" i="2"/>
  <c r="L29" i="2"/>
  <c r="K29" i="2"/>
  <c r="L27" i="2"/>
  <c r="K26" i="2"/>
  <c r="L25" i="2"/>
  <c r="L23" i="2"/>
  <c r="K22" i="2"/>
  <c r="L21" i="2"/>
  <c r="C20" i="2"/>
  <c r="L19" i="2"/>
  <c r="L18" i="2"/>
  <c r="L17" i="2"/>
  <c r="K16" i="2"/>
  <c r="L15" i="2"/>
  <c r="L14" i="2"/>
  <c r="K13" i="2"/>
  <c r="K12" i="2"/>
  <c r="G139" i="1"/>
  <c r="G140" i="1"/>
  <c r="M12" i="1" l="1"/>
  <c r="C22" i="26"/>
  <c r="G26" i="26"/>
  <c r="H26" i="26"/>
  <c r="I26" i="26"/>
  <c r="H30" i="26"/>
  <c r="I30" i="26"/>
  <c r="G30" i="26"/>
  <c r="S43" i="26"/>
  <c r="U43" i="26" s="1"/>
  <c r="M14" i="26"/>
  <c r="N14" i="26" s="1"/>
  <c r="G20" i="2"/>
  <c r="C70" i="2"/>
  <c r="B22" i="26"/>
  <c r="F22" i="26" s="1"/>
  <c r="K52" i="2"/>
  <c r="H52" i="2"/>
  <c r="I28" i="1"/>
  <c r="G28" i="1"/>
  <c r="H28" i="1"/>
  <c r="H20" i="1"/>
  <c r="G20" i="1"/>
  <c r="P12" i="1" s="1"/>
  <c r="I20" i="1"/>
  <c r="N12" i="1" s="1"/>
  <c r="L52" i="2"/>
  <c r="L78" i="6"/>
  <c r="K78" i="6"/>
  <c r="L39" i="2"/>
  <c r="K41" i="2"/>
  <c r="K47" i="2"/>
  <c r="L12" i="2"/>
  <c r="L16" i="2"/>
  <c r="L48" i="2"/>
  <c r="L60" i="2"/>
  <c r="K45" i="2"/>
  <c r="K14" i="2"/>
  <c r="K18" i="2"/>
  <c r="K23" i="2"/>
  <c r="K51" i="2"/>
  <c r="L64" i="2"/>
  <c r="H217" i="1"/>
  <c r="G217" i="1"/>
  <c r="K15" i="2"/>
  <c r="K19" i="2"/>
  <c r="K27" i="2"/>
  <c r="H188" i="1"/>
  <c r="G188" i="1"/>
  <c r="K17" i="2"/>
  <c r="H11" i="2"/>
  <c r="L13" i="2"/>
  <c r="H20" i="2"/>
  <c r="K21" i="2"/>
  <c r="L22" i="2"/>
  <c r="H24" i="2"/>
  <c r="K25" i="2"/>
  <c r="L26" i="2"/>
  <c r="H28" i="2"/>
  <c r="K31" i="2"/>
  <c r="L34" i="2"/>
  <c r="L37" i="2"/>
  <c r="L40" i="2"/>
  <c r="H44" i="2"/>
  <c r="L46" i="2"/>
  <c r="L50" i="2"/>
  <c r="L58" i="2"/>
  <c r="L62" i="2"/>
  <c r="L66" i="2"/>
  <c r="H59" i="2"/>
  <c r="H63" i="2"/>
  <c r="H36" i="2"/>
  <c r="H49" i="2"/>
  <c r="H57" i="2"/>
  <c r="D61" i="2"/>
  <c r="H61" i="2" s="1"/>
  <c r="H65" i="2"/>
  <c r="G70" i="2" l="1"/>
  <c r="B78" i="26"/>
  <c r="F78" i="26" s="1"/>
  <c r="G22" i="26"/>
  <c r="H22" i="26"/>
  <c r="I22" i="26"/>
  <c r="L65" i="2"/>
  <c r="K65" i="2"/>
  <c r="L61" i="2"/>
  <c r="K61" i="2"/>
  <c r="L63" i="2"/>
  <c r="K63" i="2"/>
  <c r="L28" i="2"/>
  <c r="K28" i="2"/>
  <c r="L11" i="2"/>
  <c r="D70" i="2"/>
  <c r="K11" i="2"/>
  <c r="L57" i="2"/>
  <c r="K57" i="2"/>
  <c r="L59" i="2"/>
  <c r="K59" i="2"/>
  <c r="L49" i="2"/>
  <c r="K49" i="2"/>
  <c r="K20" i="2"/>
  <c r="L20" i="2"/>
  <c r="L36" i="2"/>
  <c r="K36" i="2"/>
  <c r="L44" i="2"/>
  <c r="K44" i="2"/>
  <c r="K24" i="2"/>
  <c r="L24" i="2"/>
  <c r="H70" i="2" l="1"/>
  <c r="M11" i="26"/>
  <c r="N11" i="26" s="1"/>
  <c r="L70" i="2"/>
  <c r="K70" i="2"/>
  <c r="H139" i="1" l="1"/>
  <c r="C65" i="1"/>
  <c r="C63" i="1"/>
  <c r="H133" i="1"/>
  <c r="G131" i="1"/>
  <c r="G127" i="1"/>
  <c r="G126" i="1"/>
  <c r="G124" i="1"/>
  <c r="G123" i="1"/>
  <c r="G121" i="1"/>
  <c r="G120" i="1"/>
  <c r="G119" i="1"/>
  <c r="H114" i="1"/>
  <c r="G113" i="1"/>
  <c r="G112" i="1"/>
  <c r="G111" i="1"/>
  <c r="G110" i="1"/>
  <c r="G108" i="1"/>
  <c r="G107" i="1"/>
  <c r="H106" i="1"/>
  <c r="G105" i="1"/>
  <c r="G104" i="1"/>
  <c r="G103" i="1"/>
  <c r="H100" i="1"/>
  <c r="H99" i="1"/>
  <c r="G96" i="1"/>
  <c r="G95" i="1"/>
  <c r="G92" i="1"/>
  <c r="G91" i="1"/>
  <c r="G90" i="1"/>
  <c r="G89" i="1"/>
  <c r="H88" i="1"/>
  <c r="G87" i="1"/>
  <c r="G86" i="1"/>
  <c r="G85" i="1"/>
  <c r="C67" i="26" l="1"/>
  <c r="M18" i="1"/>
  <c r="M19" i="1"/>
  <c r="C69" i="26"/>
  <c r="G67" i="26"/>
  <c r="H67" i="26"/>
  <c r="I67" i="26"/>
  <c r="I65" i="1"/>
  <c r="N19" i="1" s="1"/>
  <c r="G65" i="1"/>
  <c r="P19" i="1" s="1"/>
  <c r="H65" i="1"/>
  <c r="G63" i="1"/>
  <c r="P18" i="1" s="1"/>
  <c r="H63" i="1"/>
  <c r="I63" i="1"/>
  <c r="N18" i="1" s="1"/>
  <c r="G115" i="1"/>
  <c r="C42" i="1"/>
  <c r="C46" i="26" s="1"/>
  <c r="G128" i="1"/>
  <c r="C57" i="1"/>
  <c r="C61" i="26" s="1"/>
  <c r="G97" i="1"/>
  <c r="H93" i="1"/>
  <c r="M85" i="1" s="1"/>
  <c r="H134" i="1"/>
  <c r="M91" i="1" s="1"/>
  <c r="G134" i="1"/>
  <c r="H136" i="1"/>
  <c r="M92" i="1" s="1"/>
  <c r="G136" i="1"/>
  <c r="G88" i="1"/>
  <c r="H87" i="1"/>
  <c r="G94" i="1"/>
  <c r="G114" i="1"/>
  <c r="G106" i="1"/>
  <c r="H129" i="1"/>
  <c r="H121" i="1"/>
  <c r="H113" i="1"/>
  <c r="H105" i="1"/>
  <c r="C49" i="1"/>
  <c r="C70" i="1"/>
  <c r="C74" i="26" s="1"/>
  <c r="H86" i="1"/>
  <c r="G137" i="1"/>
  <c r="G129" i="1"/>
  <c r="H137" i="1"/>
  <c r="H128" i="1"/>
  <c r="H120" i="1"/>
  <c r="H112" i="1"/>
  <c r="H104" i="1"/>
  <c r="H96" i="1"/>
  <c r="C52" i="1"/>
  <c r="C56" i="26" s="1"/>
  <c r="H127" i="1"/>
  <c r="H119" i="1"/>
  <c r="H111" i="1"/>
  <c r="H103" i="1"/>
  <c r="H95" i="1"/>
  <c r="C59" i="1"/>
  <c r="H92" i="1"/>
  <c r="G100" i="1"/>
  <c r="G135" i="1"/>
  <c r="H135" i="1"/>
  <c r="H126" i="1"/>
  <c r="H118" i="1"/>
  <c r="H110" i="1"/>
  <c r="H102" i="1"/>
  <c r="H140" i="1"/>
  <c r="H85" i="1"/>
  <c r="H91" i="1"/>
  <c r="G99" i="1"/>
  <c r="G118" i="1"/>
  <c r="G102" i="1"/>
  <c r="C61" i="1"/>
  <c r="C65" i="26" s="1"/>
  <c r="H90" i="1"/>
  <c r="G98" i="1"/>
  <c r="G133" i="1"/>
  <c r="H124" i="1"/>
  <c r="H108" i="1"/>
  <c r="C36" i="1"/>
  <c r="H89" i="1"/>
  <c r="G116" i="1"/>
  <c r="H94" i="1"/>
  <c r="H131" i="1"/>
  <c r="H123" i="1"/>
  <c r="H115" i="1"/>
  <c r="H107" i="1"/>
  <c r="H98" i="1"/>
  <c r="I46" i="26" l="1"/>
  <c r="H46" i="26"/>
  <c r="G46" i="26"/>
  <c r="M14" i="1"/>
  <c r="C40" i="26"/>
  <c r="H56" i="26"/>
  <c r="G56" i="26"/>
  <c r="I56" i="26"/>
  <c r="H69" i="26"/>
  <c r="I69" i="26"/>
  <c r="G69" i="26"/>
  <c r="M17" i="1"/>
  <c r="C63" i="26"/>
  <c r="I74" i="26"/>
  <c r="G74" i="26"/>
  <c r="H74" i="26"/>
  <c r="G65" i="26"/>
  <c r="I65" i="26"/>
  <c r="H65" i="26"/>
  <c r="M16" i="1"/>
  <c r="C53" i="26"/>
  <c r="H61" i="26"/>
  <c r="I61" i="26"/>
  <c r="G61" i="26"/>
  <c r="G70" i="1"/>
  <c r="H70" i="1"/>
  <c r="I70" i="1"/>
  <c r="G42" i="1"/>
  <c r="H42" i="1"/>
  <c r="H61" i="1"/>
  <c r="I61" i="1"/>
  <c r="G61" i="1"/>
  <c r="H49" i="1"/>
  <c r="I49" i="1"/>
  <c r="N16" i="1" s="1"/>
  <c r="G49" i="1"/>
  <c r="P16" i="1" s="1"/>
  <c r="G117" i="1"/>
  <c r="C44" i="1"/>
  <c r="I36" i="1"/>
  <c r="N14" i="1" s="1"/>
  <c r="G36" i="1"/>
  <c r="P14" i="1" s="1"/>
  <c r="H36" i="1"/>
  <c r="H52" i="1"/>
  <c r="I52" i="1"/>
  <c r="G52" i="1"/>
  <c r="G57" i="1"/>
  <c r="H57" i="1"/>
  <c r="I57" i="1"/>
  <c r="I59" i="1"/>
  <c r="N17" i="1" s="1"/>
  <c r="G59" i="1"/>
  <c r="P17" i="1" s="1"/>
  <c r="H59" i="1"/>
  <c r="H117" i="1"/>
  <c r="M88" i="1" s="1"/>
  <c r="G93" i="1"/>
  <c r="H97" i="1"/>
  <c r="M86" i="1" s="1"/>
  <c r="H101" i="1"/>
  <c r="G101" i="1"/>
  <c r="H138" i="1"/>
  <c r="G138" i="1"/>
  <c r="H122" i="1"/>
  <c r="M89" i="1" s="1"/>
  <c r="G122" i="1"/>
  <c r="H84" i="1"/>
  <c r="M84" i="1" s="1"/>
  <c r="G84" i="1"/>
  <c r="G132" i="1"/>
  <c r="H132" i="1"/>
  <c r="G125" i="1"/>
  <c r="H125" i="1"/>
  <c r="G109" i="1"/>
  <c r="H109" i="1"/>
  <c r="M87" i="1" s="1"/>
  <c r="H130" i="1"/>
  <c r="M90" i="1" s="1"/>
  <c r="G130" i="1"/>
  <c r="H53" i="26" l="1"/>
  <c r="I53" i="26"/>
  <c r="G53" i="26"/>
  <c r="G63" i="26"/>
  <c r="H63" i="26"/>
  <c r="I63" i="26"/>
  <c r="H40" i="26"/>
  <c r="I40" i="26"/>
  <c r="G40" i="26"/>
  <c r="C74" i="1"/>
  <c r="M10" i="26" s="1"/>
  <c r="N10" i="26" s="1"/>
  <c r="M15" i="1"/>
  <c r="C48" i="26"/>
  <c r="C78" i="26"/>
  <c r="G74" i="1"/>
  <c r="H74" i="1"/>
  <c r="G44" i="1"/>
  <c r="P15" i="1" s="1"/>
  <c r="I44" i="1"/>
  <c r="N15" i="1" s="1"/>
  <c r="H44" i="1"/>
  <c r="H141" i="1"/>
  <c r="G141" i="1"/>
  <c r="E28" i="19"/>
  <c r="I48" i="26" l="1"/>
  <c r="G48" i="26"/>
  <c r="H48" i="26"/>
  <c r="I74" i="1"/>
  <c r="G78" i="26"/>
  <c r="I78" i="26"/>
  <c r="H78" i="26"/>
  <c r="G10" i="19"/>
  <c r="G14" i="19"/>
  <c r="G18" i="19"/>
  <c r="G22" i="19"/>
  <c r="G26" i="19"/>
  <c r="G20" i="19"/>
  <c r="G13" i="19"/>
  <c r="G17" i="19"/>
  <c r="G25" i="19"/>
  <c r="G11" i="19"/>
  <c r="G15" i="19"/>
  <c r="G19" i="19"/>
  <c r="G23" i="19"/>
  <c r="G16" i="19"/>
  <c r="G21" i="19"/>
  <c r="G12" i="19"/>
  <c r="G24" i="19"/>
  <c r="G27" i="19"/>
</calcChain>
</file>

<file path=xl/sharedStrings.xml><?xml version="1.0" encoding="utf-8"?>
<sst xmlns="http://schemas.openxmlformats.org/spreadsheetml/2006/main" count="1529" uniqueCount="222">
  <si>
    <t>MELOCOTONERO</t>
  </si>
  <si>
    <t>RSU REGEPA (ha)</t>
  </si>
  <si>
    <t>RSU REGEPA 2020  VS 2019</t>
  </si>
  <si>
    <t>RSU REGEPA 2021 VS 2020</t>
  </si>
  <si>
    <t>Absoluto (ha)</t>
  </si>
  <si>
    <t xml:space="preserve">Relativo 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</si>
  <si>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</si>
  <si>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</si>
  <si>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</si>
  <si>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</si>
  <si>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</si>
  <si>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</si>
  <si>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</si>
  <si>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</si>
  <si>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</si>
  <si>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</si>
  <si>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</si>
  <si>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</si>
  <si>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</si>
  <si>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C. VALENCIANA</t>
  </si>
  <si>
    <t>ALICANTE</t>
  </si>
  <si>
    <t>CASTELLÓN</t>
  </si>
  <si>
    <t>VALENCIA</t>
  </si>
  <si>
    <t>C. Y LEÓN</t>
  </si>
  <si>
    <t>ÁVILA</t>
  </si>
  <si>
    <t>BURGOS</t>
  </si>
  <si>
    <t>LEÓN</t>
  </si>
  <si>
    <t>SALAMANCA</t>
  </si>
  <si>
    <t>SORIA</t>
  </si>
  <si>
    <t>VALLADOLID</t>
  </si>
  <si>
    <t>ZAMORA</t>
  </si>
  <si>
    <t>C.- LA MANCHA</t>
  </si>
  <si>
    <t>ALBACETE</t>
  </si>
  <si>
    <t>CIUDAD REAL</t>
  </si>
  <si>
    <t>CUENCA</t>
  </si>
  <si>
    <t>GUADALAJARA</t>
  </si>
  <si>
    <t>TOLEDO</t>
  </si>
  <si>
    <t>CANTABRIA</t>
  </si>
  <si>
    <t>CATALUÑA</t>
  </si>
  <si>
    <t>BARCELONA</t>
  </si>
  <si>
    <t>GIRONA</t>
  </si>
  <si>
    <t>LLEIDA</t>
  </si>
  <si>
    <t>TARRAGONA</t>
  </si>
  <si>
    <t>EXTREMADURA</t>
  </si>
  <si>
    <t>BADAJOZ</t>
  </si>
  <si>
    <t>CÁCERES</t>
  </si>
  <si>
    <t>GALICIA</t>
  </si>
  <si>
    <t>A CORUÑA</t>
  </si>
  <si>
    <t>LUGO</t>
  </si>
  <si>
    <t>I. BALEARES</t>
  </si>
  <si>
    <t>LA RIOJA</t>
  </si>
  <si>
    <t>MADRID</t>
  </si>
  <si>
    <t>MURCIA</t>
  </si>
  <si>
    <t>NAVARRA</t>
  </si>
  <si>
    <t>PAÍS VASCO</t>
  </si>
  <si>
    <t>ÁLAVA</t>
  </si>
  <si>
    <t>GUIPÚZCOA</t>
  </si>
  <si>
    <t>ESPAÑA</t>
  </si>
  <si>
    <t>CCAA / PROVINCIAS</t>
  </si>
  <si>
    <t>NECTARINO</t>
  </si>
  <si>
    <t>C. y LEÓN</t>
  </si>
  <si>
    <t>C.-LA MANCHA</t>
  </si>
  <si>
    <t>OURENSE</t>
  </si>
  <si>
    <t>PONTEVEDRA</t>
  </si>
  <si>
    <t>PARAGUAYO</t>
  </si>
  <si>
    <t/>
  </si>
  <si>
    <t>PLATERINA</t>
  </si>
  <si>
    <t>CIRUELO</t>
  </si>
  <si>
    <t>ASTURIAS</t>
  </si>
  <si>
    <t>PALENCIA</t>
  </si>
  <si>
    <t>SEGOVIA</t>
  </si>
  <si>
    <t>VIZCAYA</t>
  </si>
  <si>
    <t>CEREZO</t>
  </si>
  <si>
    <t>ALBARICOQUERO</t>
  </si>
  <si>
    <t>Relativo</t>
  </si>
  <si>
    <t>2021</t>
  </si>
  <si>
    <t>2020</t>
  </si>
  <si>
    <t>CCAA</t>
  </si>
  <si>
    <t xml:space="preserve"> 2021 VS 2020</t>
  </si>
  <si>
    <t>2021 VS 2020</t>
  </si>
  <si>
    <t>PLATERINO</t>
  </si>
  <si>
    <t>Sin variedad</t>
  </si>
  <si>
    <t xml:space="preserve">Sin año de plantación </t>
  </si>
  <si>
    <t>Total registrado</t>
  </si>
  <si>
    <t>SUPERFICIES ANUALES (ha)</t>
  </si>
  <si>
    <t>REPRESENTATIVIDAD: RSU REGEPA VS SUPERFICIES ANUALES (%)</t>
  </si>
  <si>
    <t>REPRESENTATIVIDAD DE LOS DATOS DE SUPERFICIE (ha)</t>
  </si>
  <si>
    <t>FRUTAS DE HUESO</t>
  </si>
  <si>
    <t>CANARIAS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</si>
  <si>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</si>
  <si>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</si>
  <si>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</si>
  <si>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</si>
  <si>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</si>
  <si>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</si>
  <si>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</si>
  <si>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</si>
  <si>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</si>
  <si>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</si>
  <si>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</si>
  <si>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Alicante</t>
  </si>
  <si>
    <t>Castellón</t>
  </si>
  <si>
    <t>Valencia</t>
  </si>
  <si>
    <t>Ávila</t>
  </si>
  <si>
    <t>Burgos</t>
  </si>
  <si>
    <t>León</t>
  </si>
  <si>
    <t>Salamanca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</si>
  <si>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</si>
  <si>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</si>
  <si>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</si>
  <si>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</si>
  <si>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</si>
  <si>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</si>
  <si>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</si>
  <si>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</si>
  <si>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Cantabria</t>
  </si>
  <si>
    <t>Barcelona</t>
  </si>
  <si>
    <t>Girona</t>
  </si>
  <si>
    <t>Lleida</t>
  </si>
  <si>
    <t>Tarragona</t>
  </si>
  <si>
    <t>Badajoz</t>
  </si>
  <si>
    <t>Cáceres</t>
  </si>
  <si>
    <t>A Coruña</t>
  </si>
  <si>
    <t>Lugo</t>
  </si>
  <si>
    <t>Ourense</t>
  </si>
  <si>
    <t>Pontevedra</t>
  </si>
  <si>
    <t>I. Baleares</t>
  </si>
  <si>
    <t>La Rioja</t>
  </si>
  <si>
    <t>Madrid</t>
  </si>
  <si>
    <t>Murcia</t>
  </si>
  <si>
    <t>Navarra</t>
  </si>
  <si>
    <t>S.C. de Tenerife</t>
  </si>
  <si>
    <t>Las Palmas</t>
  </si>
  <si>
    <t>Álava</t>
  </si>
  <si>
    <t>Guipúzcoa</t>
  </si>
  <si>
    <t>Vizcaya</t>
  </si>
  <si>
    <t xml:space="preserve"> </t>
  </si>
  <si>
    <t>CCAA/PROVINCIAS</t>
  </si>
  <si>
    <t>RSU REGEPA 2020 VS 2019</t>
  </si>
  <si>
    <t>S.C. DE TENERIFE</t>
  </si>
  <si>
    <t>LAS PALMAS</t>
  </si>
  <si>
    <r>
      <t>FUENTE</t>
    </r>
    <r>
      <rPr>
        <sz val="10"/>
        <color theme="1"/>
        <rFont val="Calibri"/>
        <family val="2"/>
        <scheme val="minor"/>
      </rPr>
      <t>:</t>
    </r>
  </si>
  <si>
    <t>..\Datos\DATOS FEGAregepa 2021_21_01_2022\2020 FEGA frutales.xlsx</t>
  </si>
  <si>
    <t>BDA_Frutales de Hueso_Año_Plantacion_RSU_REGEPA_2021.xlsx</t>
  </si>
  <si>
    <t>TOTAL ESPAÑA</t>
  </si>
  <si>
    <t xml:space="preserve">              </t>
  </si>
  <si>
    <t>Total general</t>
  </si>
  <si>
    <t>BDA_Frutales de Hueso_Año_Plantacion_RSU_REGEPA_2021_2020.xlsx</t>
  </si>
  <si>
    <t>INFORMACIÓN SOBRE LA EDAD DE PLANTACIÓN</t>
  </si>
  <si>
    <t xml:space="preserve">CIRUELO </t>
  </si>
  <si>
    <t>MELOCOTONERO-PARAGUAYO-PLATERINO</t>
  </si>
  <si>
    <t>&lt;2.000</t>
  </si>
  <si>
    <t>Sin info de edad</t>
  </si>
  <si>
    <t>Distribución Territorial</t>
  </si>
  <si>
    <t xml:space="preserve">FUENTE: </t>
  </si>
  <si>
    <t>Distribución Autonómica</t>
  </si>
  <si>
    <t>Volver al:</t>
  </si>
  <si>
    <t>ÍNDICE</t>
  </si>
  <si>
    <t>CARACTERÍSTICAS POR PRODUCTO Y SUPERFICIE (Variedades)</t>
  </si>
  <si>
    <t>PIEL</t>
  </si>
  <si>
    <t>PULPA</t>
  </si>
  <si>
    <t>PRECOCIDAD</t>
  </si>
  <si>
    <t>Amarilla</t>
  </si>
  <si>
    <t xml:space="preserve">Extratemprano </t>
  </si>
  <si>
    <t>Temprano</t>
  </si>
  <si>
    <t>Media Estación</t>
  </si>
  <si>
    <t>Tardío</t>
  </si>
  <si>
    <t>Blanca</t>
  </si>
  <si>
    <t>Roja</t>
  </si>
  <si>
    <t>SIN CLASIFICAR</t>
  </si>
  <si>
    <t>SIN INFO VARIEDAD</t>
  </si>
  <si>
    <t>TOTAL SUPERFICIE FEGA</t>
  </si>
  <si>
    <t>TABLA CON TODAS LAS VARIEDADES+CARACTERÍSTICAS.xlsx</t>
  </si>
  <si>
    <t>Carne amarilla</t>
  </si>
  <si>
    <t>Extratemprana</t>
  </si>
  <si>
    <t>Media estación</t>
  </si>
  <si>
    <t>Temprana</t>
  </si>
  <si>
    <t>Carne blanca</t>
  </si>
  <si>
    <t>Tardía</t>
  </si>
  <si>
    <t>Verde</t>
  </si>
  <si>
    <t>Muy tardía</t>
  </si>
  <si>
    <t>Muy temprana</t>
  </si>
  <si>
    <t>Anaranjada</t>
  </si>
  <si>
    <t>MELOCOTONERO + PARAGUAYO + PLATERINA</t>
  </si>
  <si>
    <t>FRUTA DE HUESO</t>
  </si>
  <si>
    <t>A</t>
  </si>
  <si>
    <t>* Falta corregir</t>
  </si>
  <si>
    <t>Palencia</t>
  </si>
  <si>
    <t>Segovia</t>
  </si>
  <si>
    <t>Superficies Melocotón y Nectarina 2021 (corregido).xlsx</t>
  </si>
  <si>
    <t>Superficies-Producción 2021. Avances MAPA ES.xlsx</t>
  </si>
  <si>
    <t>Asturias</t>
  </si>
  <si>
    <t>PRODUCTO</t>
  </si>
  <si>
    <t>Superficies anuales 2020 (ha)</t>
  </si>
  <si>
    <t>RSU REGEPA 2020</t>
  </si>
  <si>
    <t>%</t>
  </si>
  <si>
    <t>Melocotonero</t>
  </si>
  <si>
    <t>Nectarino</t>
  </si>
  <si>
    <t>Albaricoquero</t>
  </si>
  <si>
    <t>Cerezo</t>
  </si>
  <si>
    <t>Ciruelo</t>
  </si>
  <si>
    <t>Superficies anuales 2021 (ha)</t>
  </si>
  <si>
    <t>RSU REGEPA 2021</t>
  </si>
  <si>
    <t xml:space="preserve">FRUTA DE HUESO TOTAL </t>
  </si>
  <si>
    <t>Paraguayo</t>
  </si>
  <si>
    <t>Platerina</t>
  </si>
  <si>
    <t xml:space="preserve">*El dato era: 4.629, se ha ajustado </t>
  </si>
  <si>
    <t>*Se han ajustado los datos de Murcia en Paraguayo y Ciruelo, pero no están corregidos.</t>
  </si>
  <si>
    <t>el dato sin ajustar era:</t>
  </si>
  <si>
    <t>↑</t>
  </si>
  <si>
    <t>Dato ajustado Murcia 2014:</t>
  </si>
  <si>
    <t>Tanto en PAR-REPR, PAR-EDAD, PAR-VAR</t>
  </si>
  <si>
    <t>Como en CIR-REPR, CIR-EDAD, CIR-VAR</t>
  </si>
  <si>
    <t>el dato ajustado era:</t>
  </si>
  <si>
    <t>*El dato de 2014 de Murcia se ajusta de 17.361 ha a 1.000 ha --&gt; se reajusta el dato incorrecto de 17062 a 17,062</t>
  </si>
  <si>
    <t>da 28.811 por el error =&gt; se ha corregido a 11765.</t>
  </si>
  <si>
    <t>RSU REGEPA</t>
  </si>
  <si>
    <t>Variación</t>
  </si>
  <si>
    <t>Superficies anuales</t>
  </si>
  <si>
    <t>Distribución</t>
  </si>
  <si>
    <t>Variaciones</t>
  </si>
  <si>
    <t>Superficies Anuales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</si>
</sst>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.0%"/>
    <numFmt numFmtId="165" formatCode="#,##0.0"/>
    <numFmt numFmtId="166" formatCode="0.0"/>
    <numFmt numFmtId="167" formatCode="#,##0.000"/>
    <numFmt numFmtId="168" formatCode="#,##0_ ;[Red]\-#,##0\ 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860000"/>
      <name val="Calibri"/>
      <family val="2"/>
      <scheme val="minor"/>
    </font>
    <font>
      <b/>
      <sz val="11"/>
      <color rgb="FF86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FFFFFF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6"/>
      <color theme="5" tint="-0.499984740745262"/>
      <name val="Arial Rounded MT Bold"/>
      <family val="2"/>
    </font>
    <font>
      <b/>
      <sz val="14"/>
      <color theme="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4"/>
      <color theme="5" tint="-0.499984740745262"/>
      <name val="Arial Rounded MT Bold"/>
      <family val="2"/>
    </font>
    <font>
      <b/>
      <sz val="11"/>
      <color theme="0" tint="-4.9989318521683403E-2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2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FFEB9C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2" tint="-0.249977111117893"/>
      </top>
      <bottom/>
      <diagonal/>
    </border>
    <border>
      <left/>
      <right style="thin">
        <color theme="2" tint="-0.249977111117893"/>
      </right>
      <top style="thin">
        <color theme="2" tint="-0.249977111117893"/>
      </top>
      <bottom/>
      <diagonal/>
    </border>
    <border>
      <left/>
      <right/>
      <top/>
      <bottom style="thin">
        <color theme="2" tint="-0.249977111117893"/>
      </bottom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2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499984740745262"/>
      </right>
      <top style="thin">
        <color indexed="64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499984740745262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499984740745262"/>
      </right>
      <top style="thin">
        <color theme="2" tint="-0.249977111117893"/>
      </top>
      <bottom style="thin">
        <color theme="2" tint="-0.499984740745262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249977111117893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249977111117893"/>
      </top>
      <bottom style="thin">
        <color theme="2" tint="-0.499984740745262"/>
      </bottom>
      <diagonal/>
    </border>
    <border>
      <left style="thin">
        <color theme="2" tint="-0.89999084444715716"/>
      </left>
      <right style="thin">
        <color theme="2" tint="-0.89999084444715716"/>
      </right>
      <top style="thin">
        <color theme="2" tint="-0.89999084444715716"/>
      </top>
      <bottom style="thin">
        <color theme="2" tint="-0.89999084444715716"/>
      </bottom>
      <diagonal/>
    </border>
    <border>
      <left/>
      <right/>
      <top/>
      <bottom style="thin">
        <color theme="2" tint="-0.89999084444715716"/>
      </bottom>
      <diagonal/>
    </border>
    <border>
      <left/>
      <right style="thin">
        <color theme="2" tint="-0.89999084444715716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0"/>
    <xf numFmtId="0" fontId="20" fillId="11" borderId="0" applyNumberFormat="0" applyBorder="0" applyAlignment="0" applyProtection="0"/>
    <xf numFmtId="0" fontId="26" fillId="13" borderId="0" applyNumberFormat="0" applyBorder="0" applyAlignment="0" applyProtection="0"/>
  </cellStyleXfs>
  <cellXfs count="406">
    <xf numFmtId="0" fontId="0" fillId="0" borderId="0" xfId="0"/>
    <xf numFmtId="0" fontId="3" fillId="0" borderId="0" xfId="0" applyFont="1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9" fontId="2" fillId="2" borderId="3" xfId="0" applyNumberFormat="1" applyFont="1" applyFill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9" fontId="0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9" fontId="5" fillId="2" borderId="3" xfId="0" applyNumberFormat="1" applyFont="1" applyFill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10" fontId="2" fillId="2" borderId="3" xfId="0" applyNumberFormat="1" applyFont="1" applyFill="1" applyBorder="1" applyAlignment="1">
      <alignment horizontal="center" vertical="center"/>
    </xf>
    <xf numFmtId="10" fontId="5" fillId="2" borderId="3" xfId="0" applyNumberFormat="1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9" fontId="4" fillId="0" borderId="3" xfId="1" applyFont="1" applyBorder="1" applyAlignment="1">
      <alignment horizontal="center" vertical="center"/>
    </xf>
    <xf numFmtId="9" fontId="2" fillId="2" borderId="3" xfId="1" applyFont="1" applyFill="1" applyBorder="1" applyAlignment="1">
      <alignment horizontal="center" vertical="center"/>
    </xf>
    <xf numFmtId="1" fontId="0" fillId="0" borderId="3" xfId="0" applyNumberFormat="1" applyFont="1" applyBorder="1" applyAlignment="1">
      <alignment horizontal="center" vertical="center"/>
    </xf>
    <xf numFmtId="9" fontId="1" fillId="0" borderId="3" xfId="1" applyFont="1" applyFill="1" applyBorder="1" applyAlignment="1">
      <alignment horizontal="center" vertical="center"/>
    </xf>
    <xf numFmtId="9" fontId="4" fillId="0" borderId="3" xfId="1" applyFont="1" applyFill="1" applyBorder="1" applyAlignment="1">
      <alignment horizontal="center" vertical="center"/>
    </xf>
    <xf numFmtId="9" fontId="5" fillId="2" borderId="3" xfId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 indent="1"/>
    </xf>
    <xf numFmtId="0" fontId="0" fillId="0" borderId="3" xfId="0" applyFont="1" applyBorder="1" applyAlignment="1">
      <alignment horizontal="left" vertical="center" indent="1"/>
    </xf>
    <xf numFmtId="0" fontId="0" fillId="0" borderId="3" xfId="0" applyBorder="1" applyAlignment="1">
      <alignment horizontal="left" indent="1"/>
    </xf>
    <xf numFmtId="0" fontId="2" fillId="2" borderId="3" xfId="0" applyFont="1" applyFill="1" applyBorder="1"/>
    <xf numFmtId="0" fontId="0" fillId="0" borderId="0" xfId="0" applyBorder="1"/>
    <xf numFmtId="0" fontId="12" fillId="0" borderId="0" xfId="0" applyFont="1"/>
    <xf numFmtId="0" fontId="13" fillId="0" borderId="0" xfId="0" applyFont="1"/>
    <xf numFmtId="9" fontId="5" fillId="2" borderId="3" xfId="1" applyNumberFormat="1" applyFont="1" applyFill="1" applyBorder="1" applyAlignment="1">
      <alignment horizontal="center" vertical="center"/>
    </xf>
    <xf numFmtId="9" fontId="2" fillId="2" borderId="3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6" borderId="3" xfId="0" applyFont="1" applyFill="1" applyBorder="1" applyAlignment="1">
      <alignment horizontal="left" vertical="center"/>
    </xf>
    <xf numFmtId="3" fontId="2" fillId="6" borderId="3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left" vertical="center" indent="1"/>
    </xf>
    <xf numFmtId="3" fontId="0" fillId="0" borderId="0" xfId="0" applyNumberFormat="1"/>
    <xf numFmtId="0" fontId="15" fillId="0" borderId="0" xfId="2"/>
    <xf numFmtId="0" fontId="17" fillId="0" borderId="0" xfId="0" applyFont="1"/>
    <xf numFmtId="4" fontId="18" fillId="0" borderId="0" xfId="3" applyNumberFormat="1" applyFont="1"/>
    <xf numFmtId="4" fontId="0" fillId="0" borderId="0" xfId="0" applyNumberFormat="1"/>
    <xf numFmtId="2" fontId="0" fillId="0" borderId="0" xfId="0" applyNumberFormat="1"/>
    <xf numFmtId="0" fontId="16" fillId="0" borderId="11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left" vertical="center"/>
    </xf>
    <xf numFmtId="3" fontId="0" fillId="0" borderId="3" xfId="0" applyNumberFormat="1" applyBorder="1" applyAlignment="1">
      <alignment horizontal="center"/>
    </xf>
    <xf numFmtId="0" fontId="2" fillId="3" borderId="3" xfId="0" applyFont="1" applyFill="1" applyBorder="1" applyAlignment="1">
      <alignment horizontal="left" vertical="center"/>
    </xf>
    <xf numFmtId="3" fontId="2" fillId="3" borderId="3" xfId="0" applyNumberFormat="1" applyFont="1" applyFill="1" applyBorder="1" applyAlignment="1">
      <alignment horizontal="center" vertical="center"/>
    </xf>
    <xf numFmtId="3" fontId="5" fillId="3" borderId="3" xfId="0" applyNumberFormat="1" applyFont="1" applyFill="1" applyBorder="1" applyAlignment="1">
      <alignment horizontal="center" vertical="center"/>
    </xf>
    <xf numFmtId="9" fontId="5" fillId="3" borderId="3" xfId="0" applyNumberFormat="1" applyFont="1" applyFill="1" applyBorder="1" applyAlignment="1">
      <alignment horizontal="center" vertical="center"/>
    </xf>
    <xf numFmtId="9" fontId="2" fillId="2" borderId="4" xfId="0" applyNumberFormat="1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/>
    </xf>
    <xf numFmtId="3" fontId="2" fillId="2" borderId="3" xfId="0" applyNumberFormat="1" applyFont="1" applyFill="1" applyBorder="1" applyAlignment="1">
      <alignment horizontal="center"/>
    </xf>
    <xf numFmtId="9" fontId="2" fillId="2" borderId="3" xfId="1" applyFont="1" applyFill="1" applyBorder="1" applyAlignment="1">
      <alignment horizontal="center"/>
    </xf>
    <xf numFmtId="3" fontId="0" fillId="0" borderId="3" xfId="0" applyNumberFormat="1" applyFont="1" applyFill="1" applyBorder="1" applyAlignment="1">
      <alignment horizontal="center"/>
    </xf>
    <xf numFmtId="9" fontId="1" fillId="0" borderId="3" xfId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 vertical="center"/>
    </xf>
    <xf numFmtId="9" fontId="2" fillId="0" borderId="3" xfId="1" applyFont="1" applyFill="1" applyBorder="1" applyAlignment="1">
      <alignment horizontal="center" vertical="center"/>
    </xf>
    <xf numFmtId="9" fontId="2" fillId="0" borderId="3" xfId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3" xfId="0" applyNumberFormat="1" applyBorder="1" applyAlignment="1">
      <alignment horizontal="center" vertical="center"/>
    </xf>
    <xf numFmtId="3" fontId="0" fillId="0" borderId="3" xfId="0" applyNumberFormat="1" applyFont="1" applyFill="1" applyBorder="1" applyAlignment="1">
      <alignment horizontal="center" vertical="center"/>
    </xf>
    <xf numFmtId="9" fontId="1" fillId="2" borderId="3" xfId="1" applyFont="1" applyFill="1" applyBorder="1" applyAlignment="1">
      <alignment horizontal="center"/>
    </xf>
    <xf numFmtId="3" fontId="2" fillId="6" borderId="3" xfId="0" applyNumberFormat="1" applyFont="1" applyFill="1" applyBorder="1" applyAlignment="1">
      <alignment horizontal="center"/>
    </xf>
    <xf numFmtId="1" fontId="2" fillId="3" borderId="3" xfId="0" applyNumberFormat="1" applyFont="1" applyFill="1" applyBorder="1" applyAlignment="1">
      <alignment horizontal="center" vertical="center"/>
    </xf>
    <xf numFmtId="9" fontId="2" fillId="3" borderId="3" xfId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3" fontId="2" fillId="2" borderId="4" xfId="0" applyNumberFormat="1" applyFont="1" applyFill="1" applyBorder="1" applyAlignment="1">
      <alignment horizontal="center"/>
    </xf>
    <xf numFmtId="9" fontId="2" fillId="2" borderId="4" xfId="1" applyFont="1" applyFill="1" applyBorder="1" applyAlignment="1">
      <alignment horizontal="center"/>
    </xf>
    <xf numFmtId="9" fontId="2" fillId="2" borderId="4" xfId="1" applyFont="1" applyFill="1" applyBorder="1" applyAlignment="1">
      <alignment horizontal="center" vertical="center"/>
    </xf>
    <xf numFmtId="3" fontId="10" fillId="5" borderId="3" xfId="0" applyNumberFormat="1" applyFont="1" applyFill="1" applyBorder="1" applyAlignment="1">
      <alignment horizontal="center"/>
    </xf>
    <xf numFmtId="3" fontId="8" fillId="0" borderId="3" xfId="0" applyNumberFormat="1" applyFont="1" applyFill="1" applyBorder="1" applyAlignment="1">
      <alignment horizontal="center"/>
    </xf>
    <xf numFmtId="9" fontId="7" fillId="0" borderId="3" xfId="1" applyFont="1" applyFill="1" applyBorder="1" applyAlignment="1">
      <alignment horizontal="center"/>
    </xf>
    <xf numFmtId="3" fontId="6" fillId="5" borderId="3" xfId="0" applyNumberFormat="1" applyFont="1" applyFill="1" applyBorder="1" applyAlignment="1">
      <alignment horizontal="center"/>
    </xf>
    <xf numFmtId="9" fontId="6" fillId="5" borderId="3" xfId="1" applyFont="1" applyFill="1" applyBorder="1" applyAlignment="1">
      <alignment horizontal="center"/>
    </xf>
    <xf numFmtId="3" fontId="2" fillId="3" borderId="3" xfId="0" applyNumberFormat="1" applyFont="1" applyFill="1" applyBorder="1" applyAlignment="1">
      <alignment horizontal="center"/>
    </xf>
    <xf numFmtId="3" fontId="11" fillId="4" borderId="3" xfId="0" applyNumberFormat="1" applyFont="1" applyFill="1" applyBorder="1" applyAlignment="1">
      <alignment horizontal="center"/>
    </xf>
    <xf numFmtId="9" fontId="11" fillId="4" borderId="3" xfId="1" applyFont="1" applyFill="1" applyBorder="1" applyAlignment="1">
      <alignment horizontal="center"/>
    </xf>
    <xf numFmtId="3" fontId="10" fillId="5" borderId="4" xfId="0" applyNumberFormat="1" applyFont="1" applyFill="1" applyBorder="1" applyAlignment="1">
      <alignment horizontal="center"/>
    </xf>
    <xf numFmtId="9" fontId="10" fillId="5" borderId="4" xfId="1" applyFont="1" applyFill="1" applyBorder="1" applyAlignment="1">
      <alignment horizontal="center"/>
    </xf>
    <xf numFmtId="9" fontId="10" fillId="5" borderId="3" xfId="1" applyNumberFormat="1" applyFont="1" applyFill="1" applyBorder="1" applyAlignment="1">
      <alignment horizontal="center"/>
    </xf>
    <xf numFmtId="3" fontId="10" fillId="2" borderId="3" xfId="0" applyNumberFormat="1" applyFont="1" applyFill="1" applyBorder="1" applyAlignment="1">
      <alignment horizontal="center"/>
    </xf>
    <xf numFmtId="9" fontId="10" fillId="2" borderId="3" xfId="1" applyNumberFormat="1" applyFont="1" applyFill="1" applyBorder="1" applyAlignment="1">
      <alignment horizontal="center"/>
    </xf>
    <xf numFmtId="9" fontId="8" fillId="0" borderId="3" xfId="1" applyNumberFormat="1" applyFont="1" applyFill="1" applyBorder="1" applyAlignment="1">
      <alignment horizontal="center"/>
    </xf>
    <xf numFmtId="164" fontId="10" fillId="2" borderId="3" xfId="1" applyNumberFormat="1" applyFon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164" fontId="10" fillId="5" borderId="3" xfId="1" applyNumberFormat="1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9" fontId="10" fillId="0" borderId="3" xfId="1" applyNumberFormat="1" applyFont="1" applyFill="1" applyBorder="1" applyAlignment="1">
      <alignment horizontal="center"/>
    </xf>
    <xf numFmtId="9" fontId="6" fillId="0" borderId="3" xfId="1" applyNumberFormat="1" applyFont="1" applyFill="1" applyBorder="1" applyAlignment="1">
      <alignment horizontal="center"/>
    </xf>
    <xf numFmtId="9" fontId="6" fillId="5" borderId="3" xfId="1" applyNumberFormat="1" applyFont="1" applyFill="1" applyBorder="1" applyAlignment="1">
      <alignment horizontal="center"/>
    </xf>
    <xf numFmtId="3" fontId="0" fillId="2" borderId="3" xfId="0" applyNumberFormat="1" applyFill="1" applyBorder="1" applyAlignment="1">
      <alignment horizontal="center"/>
    </xf>
    <xf numFmtId="9" fontId="8" fillId="5" borderId="3" xfId="1" applyNumberFormat="1" applyFont="1" applyFill="1" applyBorder="1" applyAlignment="1">
      <alignment horizontal="center"/>
    </xf>
    <xf numFmtId="9" fontId="8" fillId="2" borderId="3" xfId="1" applyNumberFormat="1" applyFont="1" applyFill="1" applyBorder="1" applyAlignment="1">
      <alignment horizontal="center"/>
    </xf>
    <xf numFmtId="9" fontId="7" fillId="0" borderId="3" xfId="1" applyNumberFormat="1" applyFont="1" applyFill="1" applyBorder="1" applyAlignment="1">
      <alignment horizontal="center"/>
    </xf>
    <xf numFmtId="3" fontId="9" fillId="4" borderId="3" xfId="0" applyNumberFormat="1" applyFont="1" applyFill="1" applyBorder="1" applyAlignment="1">
      <alignment horizontal="center"/>
    </xf>
    <xf numFmtId="9" fontId="9" fillId="4" borderId="3" xfId="1" applyNumberFormat="1" applyFont="1" applyFill="1" applyBorder="1" applyAlignment="1">
      <alignment horizontal="center"/>
    </xf>
    <xf numFmtId="3" fontId="10" fillId="4" borderId="3" xfId="0" applyNumberFormat="1" applyFont="1" applyFill="1" applyBorder="1" applyAlignment="1">
      <alignment horizontal="center"/>
    </xf>
    <xf numFmtId="9" fontId="10" fillId="4" borderId="3" xfId="1" applyNumberFormat="1" applyFont="1" applyFill="1" applyBorder="1" applyAlignment="1">
      <alignment horizontal="center"/>
    </xf>
    <xf numFmtId="9" fontId="10" fillId="5" borderId="4" xfId="1" applyNumberFormat="1" applyFont="1" applyFill="1" applyBorder="1" applyAlignment="1">
      <alignment horizontal="center"/>
    </xf>
    <xf numFmtId="3" fontId="10" fillId="2" borderId="4" xfId="0" applyNumberFormat="1" applyFont="1" applyFill="1" applyBorder="1" applyAlignment="1">
      <alignment horizontal="center"/>
    </xf>
    <xf numFmtId="9" fontId="10" fillId="2" borderId="4" xfId="1" applyNumberFormat="1" applyFont="1" applyFill="1" applyBorder="1" applyAlignment="1">
      <alignment horizontal="center"/>
    </xf>
    <xf numFmtId="9" fontId="2" fillId="2" borderId="3" xfId="1" applyNumberFormat="1" applyFont="1" applyFill="1" applyBorder="1" applyAlignment="1">
      <alignment horizontal="center"/>
    </xf>
    <xf numFmtId="1" fontId="0" fillId="0" borderId="3" xfId="0" applyNumberFormat="1" applyFont="1" applyFill="1" applyBorder="1" applyAlignment="1">
      <alignment horizontal="center" vertical="center"/>
    </xf>
    <xf numFmtId="9" fontId="0" fillId="0" borderId="3" xfId="1" applyNumberFormat="1" applyFont="1" applyFill="1" applyBorder="1" applyAlignment="1">
      <alignment horizontal="center"/>
    </xf>
    <xf numFmtId="9" fontId="2" fillId="3" borderId="3" xfId="1" applyNumberFormat="1" applyFont="1" applyFill="1" applyBorder="1" applyAlignment="1">
      <alignment horizontal="center"/>
    </xf>
    <xf numFmtId="9" fontId="2" fillId="2" borderId="4" xfId="1" applyNumberFormat="1" applyFont="1" applyFill="1" applyBorder="1" applyAlignment="1">
      <alignment horizontal="center"/>
    </xf>
    <xf numFmtId="3" fontId="0" fillId="6" borderId="3" xfId="0" applyNumberFormat="1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horizontal="center"/>
    </xf>
    <xf numFmtId="165" fontId="2" fillId="2" borderId="3" xfId="0" applyNumberFormat="1" applyFont="1" applyFill="1" applyBorder="1" applyAlignment="1">
      <alignment horizontal="center"/>
    </xf>
    <xf numFmtId="10" fontId="2" fillId="2" borderId="4" xfId="1" applyNumberFormat="1" applyFont="1" applyFill="1" applyBorder="1" applyAlignment="1">
      <alignment horizontal="center"/>
    </xf>
    <xf numFmtId="0" fontId="0" fillId="0" borderId="3" xfId="0" applyBorder="1" applyAlignment="1">
      <alignment horizontal="left" indent="2"/>
    </xf>
    <xf numFmtId="9" fontId="1" fillId="0" borderId="3" xfId="1" applyNumberFormat="1" applyFont="1" applyFill="1" applyBorder="1" applyAlignment="1">
      <alignment horizontal="center"/>
    </xf>
    <xf numFmtId="9" fontId="14" fillId="2" borderId="3" xfId="1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9" fontId="1" fillId="2" borderId="3" xfId="1" applyNumberFormat="1" applyFont="1" applyFill="1" applyBorder="1" applyAlignment="1">
      <alignment horizontal="center"/>
    </xf>
    <xf numFmtId="0" fontId="2" fillId="0" borderId="3" xfId="0" applyFont="1" applyFill="1" applyBorder="1"/>
    <xf numFmtId="0" fontId="14" fillId="3" borderId="3" xfId="0" applyFont="1" applyFill="1" applyBorder="1" applyAlignment="1">
      <alignment horizontal="left"/>
    </xf>
    <xf numFmtId="3" fontId="14" fillId="3" borderId="3" xfId="0" applyNumberFormat="1" applyFont="1" applyFill="1" applyBorder="1" applyAlignment="1">
      <alignment horizontal="center" vertical="center"/>
    </xf>
    <xf numFmtId="9" fontId="14" fillId="3" borderId="3" xfId="1" applyFont="1" applyFill="1" applyBorder="1" applyAlignment="1">
      <alignment horizontal="center" vertical="center"/>
    </xf>
    <xf numFmtId="0" fontId="2" fillId="2" borderId="4" xfId="0" applyFont="1" applyFill="1" applyBorder="1"/>
    <xf numFmtId="0" fontId="24" fillId="9" borderId="14" xfId="2" applyFont="1" applyFill="1" applyBorder="1" applyAlignment="1">
      <alignment vertical="center"/>
    </xf>
    <xf numFmtId="0" fontId="0" fillId="9" borderId="15" xfId="0" applyFill="1" applyBorder="1" applyAlignment="1">
      <alignment vertical="center"/>
    </xf>
    <xf numFmtId="0" fontId="24" fillId="9" borderId="14" xfId="2" quotePrefix="1" applyFont="1" applyFill="1" applyBorder="1" applyAlignment="1">
      <alignment vertical="center"/>
    </xf>
    <xf numFmtId="0" fontId="20" fillId="0" borderId="0" xfId="4" applyFill="1"/>
    <xf numFmtId="9" fontId="0" fillId="0" borderId="0" xfId="1" applyFont="1"/>
    <xf numFmtId="0" fontId="0" fillId="0" borderId="11" xfId="0" applyBorder="1"/>
    <xf numFmtId="9" fontId="2" fillId="0" borderId="0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3" fontId="2" fillId="3" borderId="4" xfId="0" applyNumberFormat="1" applyFont="1" applyFill="1" applyBorder="1" applyAlignment="1">
      <alignment horizontal="center" vertical="center"/>
    </xf>
    <xf numFmtId="9" fontId="5" fillId="3" borderId="4" xfId="0" applyNumberFormat="1" applyFont="1" applyFill="1" applyBorder="1" applyAlignment="1">
      <alignment horizontal="center" vertical="center"/>
    </xf>
    <xf numFmtId="168" fontId="0" fillId="0" borderId="3" xfId="0" applyNumberFormat="1" applyBorder="1" applyAlignment="1">
      <alignment horizontal="center"/>
    </xf>
    <xf numFmtId="9" fontId="0" fillId="0" borderId="3" xfId="1" applyFont="1" applyFill="1" applyBorder="1" applyAlignment="1">
      <alignment horizontal="center"/>
    </xf>
    <xf numFmtId="168" fontId="2" fillId="2" borderId="3" xfId="0" applyNumberFormat="1" applyFont="1" applyFill="1" applyBorder="1" applyAlignment="1">
      <alignment horizontal="center"/>
    </xf>
    <xf numFmtId="9" fontId="2" fillId="3" borderId="4" xfId="0" applyNumberFormat="1" applyFont="1" applyFill="1" applyBorder="1" applyAlignment="1">
      <alignment horizontal="center" vertical="center"/>
    </xf>
    <xf numFmtId="9" fontId="0" fillId="0" borderId="3" xfId="0" applyNumberFormat="1" applyFont="1" applyFill="1" applyBorder="1" applyAlignment="1">
      <alignment horizontal="center" vertical="center"/>
    </xf>
    <xf numFmtId="9" fontId="2" fillId="3" borderId="3" xfId="0" applyNumberFormat="1" applyFont="1" applyFill="1" applyBorder="1" applyAlignment="1">
      <alignment horizontal="center" vertical="center"/>
    </xf>
    <xf numFmtId="0" fontId="21" fillId="15" borderId="1" xfId="0" applyFont="1" applyFill="1" applyBorder="1" applyAlignment="1">
      <alignment horizontal="center" vertical="center" wrapText="1"/>
    </xf>
    <xf numFmtId="9" fontId="14" fillId="3" borderId="3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166" fontId="19" fillId="10" borderId="3" xfId="0" applyNumberFormat="1" applyFont="1" applyFill="1" applyBorder="1" applyAlignment="1">
      <alignment horizontal="center" vertical="center"/>
    </xf>
    <xf numFmtId="0" fontId="0" fillId="9" borderId="3" xfId="0" applyFont="1" applyFill="1" applyBorder="1" applyAlignment="1">
      <alignment horizontal="center" vertical="center"/>
    </xf>
    <xf numFmtId="3" fontId="0" fillId="9" borderId="3" xfId="0" applyNumberFormat="1" applyFont="1" applyFill="1" applyBorder="1" applyAlignment="1">
      <alignment horizontal="center" vertical="center"/>
    </xf>
    <xf numFmtId="4" fontId="0" fillId="9" borderId="3" xfId="0" applyNumberFormat="1" applyFont="1" applyFill="1" applyBorder="1" applyAlignment="1">
      <alignment horizontal="center" vertical="center"/>
    </xf>
    <xf numFmtId="3" fontId="0" fillId="0" borderId="3" xfId="0" applyNumberFormat="1" applyFill="1" applyBorder="1" applyAlignment="1">
      <alignment horizontal="center" vertical="center"/>
    </xf>
    <xf numFmtId="0" fontId="0" fillId="10" borderId="3" xfId="0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/>
    </xf>
    <xf numFmtId="166" fontId="19" fillId="10" borderId="16" xfId="0" applyNumberFormat="1" applyFont="1" applyFill="1" applyBorder="1" applyAlignment="1">
      <alignment horizontal="center" vertical="center"/>
    </xf>
    <xf numFmtId="0" fontId="0" fillId="10" borderId="16" xfId="0" applyFont="1" applyFill="1" applyBorder="1" applyAlignment="1">
      <alignment horizontal="center" vertical="center"/>
    </xf>
    <xf numFmtId="3" fontId="0" fillId="0" borderId="16" xfId="0" applyNumberFormat="1" applyFont="1" applyFill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1" fontId="0" fillId="10" borderId="16" xfId="0" applyNumberFormat="1" applyFont="1" applyFill="1" applyBorder="1" applyAlignment="1">
      <alignment horizontal="center" vertical="center"/>
    </xf>
    <xf numFmtId="3" fontId="16" fillId="16" borderId="21" xfId="0" applyNumberFormat="1" applyFont="1" applyFill="1" applyBorder="1"/>
    <xf numFmtId="3" fontId="0" fillId="0" borderId="4" xfId="0" applyNumberFormat="1" applyBorder="1" applyAlignment="1">
      <alignment horizontal="center" vertical="center"/>
    </xf>
    <xf numFmtId="166" fontId="19" fillId="10" borderId="4" xfId="0" applyNumberFormat="1" applyFont="1" applyFill="1" applyBorder="1" applyAlignment="1">
      <alignment horizontal="center" vertical="center"/>
    </xf>
    <xf numFmtId="0" fontId="0" fillId="9" borderId="4" xfId="0" applyFont="1" applyFill="1" applyBorder="1" applyAlignment="1">
      <alignment horizontal="center" vertical="center"/>
    </xf>
    <xf numFmtId="3" fontId="0" fillId="0" borderId="4" xfId="0" applyNumberFormat="1" applyFont="1" applyFill="1" applyBorder="1" applyAlignment="1">
      <alignment horizontal="center" vertical="center"/>
    </xf>
    <xf numFmtId="3" fontId="0" fillId="9" borderId="4" xfId="0" applyNumberFormat="1" applyFont="1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center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2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/>
    </xf>
    <xf numFmtId="3" fontId="0" fillId="0" borderId="24" xfId="0" applyNumberFormat="1" applyFill="1" applyBorder="1" applyAlignment="1">
      <alignment horizontal="center" vertical="center"/>
    </xf>
    <xf numFmtId="4" fontId="0" fillId="0" borderId="24" xfId="0" applyNumberFormat="1" applyBorder="1" applyAlignment="1">
      <alignment horizontal="center"/>
    </xf>
    <xf numFmtId="4" fontId="0" fillId="0" borderId="13" xfId="0" applyNumberFormat="1" applyBorder="1" applyAlignment="1">
      <alignment horizontal="center" vertical="center"/>
    </xf>
    <xf numFmtId="3" fontId="0" fillId="0" borderId="15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167" fontId="0" fillId="9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3" fontId="0" fillId="0" borderId="13" xfId="0" applyNumberFormat="1" applyFont="1" applyFill="1" applyBorder="1" applyAlignment="1">
      <alignment horizontal="center" vertical="center"/>
    </xf>
    <xf numFmtId="0" fontId="0" fillId="9" borderId="25" xfId="0" applyFont="1" applyFill="1" applyBorder="1" applyAlignment="1">
      <alignment horizontal="center" vertical="center"/>
    </xf>
    <xf numFmtId="0" fontId="0" fillId="10" borderId="26" xfId="0" applyFont="1" applyFill="1" applyBorder="1" applyAlignment="1">
      <alignment horizontal="center" vertical="center"/>
    </xf>
    <xf numFmtId="0" fontId="0" fillId="9" borderId="26" xfId="0" applyFont="1" applyFill="1" applyBorder="1" applyAlignment="1">
      <alignment horizontal="center" vertical="center"/>
    </xf>
    <xf numFmtId="0" fontId="0" fillId="10" borderId="27" xfId="0" applyFont="1" applyFill="1" applyBorder="1" applyAlignment="1">
      <alignment horizontal="center" vertical="center"/>
    </xf>
    <xf numFmtId="3" fontId="0" fillId="9" borderId="15" xfId="0" applyNumberFormat="1" applyFont="1" applyFill="1" applyBorder="1" applyAlignment="1">
      <alignment horizontal="center" vertical="center"/>
    </xf>
    <xf numFmtId="3" fontId="0" fillId="10" borderId="24" xfId="0" applyNumberFormat="1" applyFont="1" applyFill="1" applyBorder="1" applyAlignment="1">
      <alignment horizontal="center" vertical="center"/>
    </xf>
    <xf numFmtId="3" fontId="0" fillId="9" borderId="24" xfId="0" applyNumberFormat="1" applyFont="1" applyFill="1" applyBorder="1" applyAlignment="1">
      <alignment horizontal="center" vertical="center"/>
    </xf>
    <xf numFmtId="4" fontId="0" fillId="9" borderId="24" xfId="0" applyNumberFormat="1" applyFont="1" applyFill="1" applyBorder="1" applyAlignment="1">
      <alignment horizontal="center" vertical="center"/>
    </xf>
    <xf numFmtId="3" fontId="0" fillId="10" borderId="13" xfId="0" applyNumberFormat="1" applyFont="1" applyFill="1" applyBorder="1" applyAlignment="1">
      <alignment horizontal="center" vertical="center"/>
    </xf>
    <xf numFmtId="4" fontId="0" fillId="9" borderId="20" xfId="0" applyNumberFormat="1" applyFont="1" applyFill="1" applyBorder="1" applyAlignment="1">
      <alignment horizontal="center" vertical="center"/>
    </xf>
    <xf numFmtId="4" fontId="0" fillId="0" borderId="23" xfId="0" applyNumberFormat="1" applyFont="1" applyFill="1" applyBorder="1" applyAlignment="1">
      <alignment horizontal="center" vertical="center"/>
    </xf>
    <xf numFmtId="4" fontId="0" fillId="9" borderId="23" xfId="0" applyNumberFormat="1" applyFont="1" applyFill="1" applyBorder="1" applyAlignment="1">
      <alignment horizontal="center" vertical="center"/>
    </xf>
    <xf numFmtId="3" fontId="0" fillId="0" borderId="17" xfId="0" applyNumberFormat="1" applyFont="1" applyFill="1" applyBorder="1" applyAlignment="1">
      <alignment horizontal="center" vertical="center"/>
    </xf>
    <xf numFmtId="0" fontId="0" fillId="9" borderId="29" xfId="0" applyFont="1" applyFill="1" applyBorder="1" applyAlignment="1">
      <alignment horizontal="center" vertical="center"/>
    </xf>
    <xf numFmtId="166" fontId="0" fillId="10" borderId="30" xfId="0" applyNumberFormat="1" applyFont="1" applyFill="1" applyBorder="1" applyAlignment="1">
      <alignment horizontal="center" vertical="center"/>
    </xf>
    <xf numFmtId="0" fontId="0" fillId="9" borderId="30" xfId="0" applyFont="1" applyFill="1" applyBorder="1" applyAlignment="1">
      <alignment horizontal="center" vertical="center"/>
    </xf>
    <xf numFmtId="0" fontId="0" fillId="10" borderId="30" xfId="0" applyFont="1" applyFill="1" applyBorder="1" applyAlignment="1">
      <alignment horizontal="center" vertical="center"/>
    </xf>
    <xf numFmtId="0" fontId="0" fillId="10" borderId="31" xfId="0" applyFont="1" applyFill="1" applyBorder="1" applyAlignment="1">
      <alignment horizontal="center" vertical="center"/>
    </xf>
    <xf numFmtId="1" fontId="0" fillId="9" borderId="24" xfId="0" applyNumberFormat="1" applyFont="1" applyFill="1" applyBorder="1" applyAlignment="1">
      <alignment horizontal="center" vertical="center"/>
    </xf>
    <xf numFmtId="1" fontId="0" fillId="10" borderId="24" xfId="0" applyNumberFormat="1" applyFont="1" applyFill="1" applyBorder="1" applyAlignment="1">
      <alignment horizontal="center" vertical="center"/>
    </xf>
    <xf numFmtId="1" fontId="0" fillId="10" borderId="13" xfId="0" applyNumberFormat="1" applyFont="1" applyFill="1" applyBorder="1" applyAlignment="1">
      <alignment horizontal="center" vertical="center"/>
    </xf>
    <xf numFmtId="0" fontId="0" fillId="9" borderId="24" xfId="0" applyFont="1" applyFill="1" applyBorder="1" applyAlignment="1">
      <alignment horizontal="center" vertical="center"/>
    </xf>
    <xf numFmtId="0" fontId="0" fillId="10" borderId="24" xfId="0" applyFont="1" applyFill="1" applyBorder="1" applyAlignment="1">
      <alignment horizontal="center" vertical="center"/>
    </xf>
    <xf numFmtId="9" fontId="2" fillId="0" borderId="3" xfId="1" applyNumberFormat="1" applyFont="1" applyFill="1" applyBorder="1" applyAlignment="1">
      <alignment horizontal="center" vertical="center"/>
    </xf>
    <xf numFmtId="164" fontId="2" fillId="0" borderId="3" xfId="1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9" fontId="2" fillId="6" borderId="3" xfId="1" applyNumberFormat="1" applyFont="1" applyFill="1" applyBorder="1" applyAlignment="1">
      <alignment horizontal="center" vertical="center"/>
    </xf>
    <xf numFmtId="9" fontId="2" fillId="0" borderId="16" xfId="1" applyNumberFormat="1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1" fontId="0" fillId="0" borderId="16" xfId="0" applyNumberFormat="1" applyFont="1" applyFill="1" applyBorder="1" applyAlignment="1">
      <alignment horizontal="center" vertical="center"/>
    </xf>
    <xf numFmtId="3" fontId="16" fillId="16" borderId="21" xfId="0" applyNumberFormat="1" applyFont="1" applyFill="1" applyBorder="1" applyAlignment="1">
      <alignment horizontal="center" vertical="center"/>
    </xf>
    <xf numFmtId="9" fontId="16" fillId="16" borderId="21" xfId="1" applyNumberFormat="1" applyFont="1" applyFill="1" applyBorder="1" applyAlignment="1">
      <alignment horizontal="center" vertical="center"/>
    </xf>
    <xf numFmtId="9" fontId="2" fillId="0" borderId="4" xfId="1" applyNumberFormat="1" applyFont="1" applyFill="1" applyBorder="1" applyAlignment="1">
      <alignment horizontal="center" vertical="center"/>
    </xf>
    <xf numFmtId="10" fontId="2" fillId="0" borderId="4" xfId="1" applyNumberFormat="1" applyFont="1" applyFill="1" applyBorder="1" applyAlignment="1">
      <alignment horizontal="center" vertical="center"/>
    </xf>
    <xf numFmtId="0" fontId="2" fillId="0" borderId="5" xfId="0" applyFont="1" applyBorder="1"/>
    <xf numFmtId="0" fontId="2" fillId="17" borderId="32" xfId="0" applyFont="1" applyFill="1" applyBorder="1" applyAlignment="1">
      <alignment horizontal="center" vertical="center"/>
    </xf>
    <xf numFmtId="0" fontId="2" fillId="14" borderId="32" xfId="0" applyFont="1" applyFill="1" applyBorder="1" applyAlignment="1">
      <alignment horizontal="center" vertical="center" wrapText="1"/>
    </xf>
    <xf numFmtId="0" fontId="2" fillId="14" borderId="32" xfId="0" applyFont="1" applyFill="1" applyBorder="1" applyAlignment="1">
      <alignment horizontal="center" vertical="center"/>
    </xf>
    <xf numFmtId="0" fontId="2" fillId="0" borderId="11" xfId="0" applyFont="1" applyBorder="1"/>
    <xf numFmtId="0" fontId="0" fillId="0" borderId="33" xfId="0" applyBorder="1"/>
    <xf numFmtId="0" fontId="0" fillId="0" borderId="34" xfId="0" applyBorder="1"/>
    <xf numFmtId="0" fontId="2" fillId="0" borderId="4" xfId="0" applyFont="1" applyFill="1" applyBorder="1" applyAlignment="1">
      <alignment horizontal="left" vertical="center" wrapText="1" indent="1"/>
    </xf>
    <xf numFmtId="0" fontId="2" fillId="0" borderId="3" xfId="0" applyFont="1" applyFill="1" applyBorder="1" applyAlignment="1">
      <alignment horizontal="left" vertical="center" wrapText="1" indent="1"/>
    </xf>
    <xf numFmtId="0" fontId="2" fillId="6" borderId="3" xfId="0" applyFont="1" applyFill="1" applyBorder="1" applyAlignment="1">
      <alignment horizontal="left" vertical="center" wrapText="1" indent="1"/>
    </xf>
    <xf numFmtId="0" fontId="2" fillId="0" borderId="16" xfId="0" applyFont="1" applyFill="1" applyBorder="1" applyAlignment="1">
      <alignment horizontal="left" vertical="center" wrapText="1" indent="1"/>
    </xf>
    <xf numFmtId="0" fontId="2" fillId="0" borderId="25" xfId="0" applyFont="1" applyFill="1" applyBorder="1" applyAlignment="1">
      <alignment horizontal="left" vertical="center" wrapText="1" indent="1"/>
    </xf>
    <xf numFmtId="0" fontId="2" fillId="0" borderId="26" xfId="0" applyFont="1" applyFill="1" applyBorder="1" applyAlignment="1">
      <alignment horizontal="left" vertical="center" wrapText="1" indent="1"/>
    </xf>
    <xf numFmtId="0" fontId="2" fillId="0" borderId="27" xfId="0" applyFont="1" applyFill="1" applyBorder="1" applyAlignment="1">
      <alignment horizontal="left" vertical="center" wrapText="1" indent="1"/>
    </xf>
    <xf numFmtId="0" fontId="2" fillId="0" borderId="5" xfId="0" applyFont="1" applyBorder="1" applyAlignment="1">
      <alignment horizontal="left"/>
    </xf>
    <xf numFmtId="0" fontId="26" fillId="0" borderId="0" xfId="5" applyFill="1"/>
    <xf numFmtId="0" fontId="0" fillId="0" borderId="0" xfId="0" applyAlignment="1">
      <alignment horizontal="right"/>
    </xf>
    <xf numFmtId="0" fontId="30" fillId="0" borderId="0" xfId="0" applyFont="1" applyAlignment="1">
      <alignment horizontal="right"/>
    </xf>
    <xf numFmtId="0" fontId="2" fillId="14" borderId="36" xfId="0" applyFont="1" applyFill="1" applyBorder="1" applyAlignment="1">
      <alignment horizontal="left"/>
    </xf>
    <xf numFmtId="0" fontId="0" fillId="0" borderId="36" xfId="0" applyBorder="1" applyAlignment="1">
      <alignment horizontal="left" indent="1"/>
    </xf>
    <xf numFmtId="0" fontId="21" fillId="12" borderId="36" xfId="0" applyFont="1" applyFill="1" applyBorder="1" applyAlignment="1">
      <alignment horizontal="left"/>
    </xf>
    <xf numFmtId="3" fontId="29" fillId="12" borderId="37" xfId="0" applyNumberFormat="1" applyFont="1" applyFill="1" applyBorder="1" applyAlignment="1">
      <alignment horizontal="center" vertical="center"/>
    </xf>
    <xf numFmtId="0" fontId="29" fillId="12" borderId="37" xfId="0" applyFont="1" applyFill="1" applyBorder="1" applyAlignment="1">
      <alignment horizontal="center" vertical="center"/>
    </xf>
    <xf numFmtId="9" fontId="29" fillId="12" borderId="37" xfId="1" applyFont="1" applyFill="1" applyBorder="1" applyAlignment="1">
      <alignment horizontal="center" vertical="center" wrapText="1"/>
    </xf>
    <xf numFmtId="9" fontId="0" fillId="0" borderId="3" xfId="1" applyFont="1" applyBorder="1" applyAlignment="1">
      <alignment horizontal="center"/>
    </xf>
    <xf numFmtId="3" fontId="21" fillId="12" borderId="3" xfId="0" applyNumberFormat="1" applyFont="1" applyFill="1" applyBorder="1" applyAlignment="1">
      <alignment horizontal="center"/>
    </xf>
    <xf numFmtId="4" fontId="21" fillId="12" borderId="3" xfId="0" applyNumberFormat="1" applyFont="1" applyFill="1" applyBorder="1" applyAlignment="1">
      <alignment horizontal="center"/>
    </xf>
    <xf numFmtId="0" fontId="0" fillId="0" borderId="23" xfId="0" applyBorder="1" applyAlignment="1">
      <alignment horizontal="left" indent="1"/>
    </xf>
    <xf numFmtId="3" fontId="0" fillId="0" borderId="4" xfId="0" applyNumberFormat="1" applyBorder="1" applyAlignment="1">
      <alignment horizontal="center"/>
    </xf>
    <xf numFmtId="9" fontId="0" fillId="0" borderId="4" xfId="1" applyFont="1" applyBorder="1" applyAlignment="1">
      <alignment horizontal="center"/>
    </xf>
    <xf numFmtId="3" fontId="2" fillId="14" borderId="21" xfId="0" applyNumberFormat="1" applyFont="1" applyFill="1" applyBorder="1" applyAlignment="1">
      <alignment horizontal="center"/>
    </xf>
    <xf numFmtId="9" fontId="2" fillId="14" borderId="21" xfId="1" applyFont="1" applyFill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9" fontId="0" fillId="0" borderId="16" xfId="1" applyFont="1" applyBorder="1" applyAlignment="1">
      <alignment horizontal="center"/>
    </xf>
    <xf numFmtId="3" fontId="21" fillId="12" borderId="21" xfId="0" applyNumberFormat="1" applyFont="1" applyFill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Fill="1" applyBorder="1" applyAlignment="1">
      <alignment horizontal="left" indent="1"/>
    </xf>
    <xf numFmtId="4" fontId="21" fillId="12" borderId="21" xfId="0" applyNumberFormat="1" applyFont="1" applyFill="1" applyBorder="1" applyAlignment="1">
      <alignment horizontal="center"/>
    </xf>
    <xf numFmtId="3" fontId="2" fillId="6" borderId="21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 vertical="center" indent="1"/>
    </xf>
    <xf numFmtId="0" fontId="31" fillId="0" borderId="0" xfId="0" applyFont="1" applyAlignment="1">
      <alignment horizontal="center"/>
    </xf>
    <xf numFmtId="9" fontId="2" fillId="0" borderId="0" xfId="1" applyFont="1" applyBorder="1" applyAlignment="1">
      <alignment horizontal="right"/>
    </xf>
    <xf numFmtId="0" fontId="24" fillId="0" borderId="0" xfId="2" applyFont="1"/>
    <xf numFmtId="0" fontId="32" fillId="0" borderId="0" xfId="0" applyFont="1" applyFill="1" applyBorder="1" applyAlignment="1">
      <alignment horizontal="center"/>
    </xf>
    <xf numFmtId="0" fontId="21" fillId="12" borderId="35" xfId="0" applyFont="1" applyFill="1" applyBorder="1" applyAlignment="1">
      <alignment horizontal="center" vertical="center"/>
    </xf>
    <xf numFmtId="0" fontId="21" fillId="12" borderId="35" xfId="0" applyFont="1" applyFill="1" applyBorder="1" applyAlignment="1">
      <alignment horizontal="center"/>
    </xf>
    <xf numFmtId="0" fontId="33" fillId="0" borderId="0" xfId="0" applyFont="1" applyBorder="1" applyAlignment="1">
      <alignment horizontal="center"/>
    </xf>
    <xf numFmtId="3" fontId="19" fillId="9" borderId="35" xfId="0" applyNumberFormat="1" applyFont="1" applyFill="1" applyBorder="1" applyAlignment="1">
      <alignment horizontal="center"/>
    </xf>
    <xf numFmtId="9" fontId="34" fillId="0" borderId="0" xfId="1" applyFont="1" applyBorder="1" applyAlignment="1">
      <alignment horizontal="center"/>
    </xf>
    <xf numFmtId="9" fontId="35" fillId="0" borderId="0" xfId="1" applyFont="1" applyAlignment="1">
      <alignment horizontal="center"/>
    </xf>
    <xf numFmtId="0" fontId="35" fillId="0" borderId="0" xfId="0" applyFont="1"/>
    <xf numFmtId="164" fontId="35" fillId="0" borderId="0" xfId="1" applyNumberFormat="1" applyFont="1" applyAlignment="1">
      <alignment horizontal="center"/>
    </xf>
    <xf numFmtId="10" fontId="35" fillId="0" borderId="0" xfId="1" applyNumberFormat="1" applyFont="1" applyAlignment="1">
      <alignment horizontal="center"/>
    </xf>
    <xf numFmtId="3" fontId="19" fillId="0" borderId="35" xfId="0" applyNumberFormat="1" applyFont="1" applyFill="1" applyBorder="1" applyAlignment="1">
      <alignment horizontal="center"/>
    </xf>
    <xf numFmtId="3" fontId="33" fillId="0" borderId="35" xfId="0" applyNumberFormat="1" applyFont="1" applyFill="1" applyBorder="1" applyAlignment="1">
      <alignment horizontal="center"/>
    </xf>
    <xf numFmtId="3" fontId="35" fillId="0" borderId="0" xfId="0" applyNumberFormat="1" applyFont="1"/>
    <xf numFmtId="9" fontId="0" fillId="0" borderId="0" xfId="1" applyNumberFormat="1" applyFont="1" applyAlignment="1">
      <alignment horizontal="center"/>
    </xf>
    <xf numFmtId="0" fontId="0" fillId="0" borderId="0" xfId="0" applyBorder="1" applyAlignment="1">
      <alignment horizontal="center" vertical="center"/>
    </xf>
    <xf numFmtId="3" fontId="0" fillId="0" borderId="35" xfId="0" applyNumberFormat="1" applyBorder="1" applyAlignment="1">
      <alignment horizontal="center"/>
    </xf>
    <xf numFmtId="3" fontId="37" fillId="0" borderId="35" xfId="0" applyNumberFormat="1" applyFont="1" applyBorder="1" applyAlignment="1">
      <alignment horizontal="center"/>
    </xf>
    <xf numFmtId="3" fontId="36" fillId="0" borderId="35" xfId="0" applyNumberFormat="1" applyFont="1" applyBorder="1" applyAlignment="1">
      <alignment horizontal="center"/>
    </xf>
    <xf numFmtId="3" fontId="37" fillId="9" borderId="35" xfId="0" applyNumberFormat="1" applyFont="1" applyFill="1" applyBorder="1" applyAlignment="1">
      <alignment horizontal="center"/>
    </xf>
    <xf numFmtId="0" fontId="2" fillId="14" borderId="35" xfId="0" applyFont="1" applyFill="1" applyBorder="1" applyAlignment="1">
      <alignment horizontal="center" vertical="center"/>
    </xf>
    <xf numFmtId="3" fontId="19" fillId="0" borderId="35" xfId="0" applyNumberFormat="1" applyFont="1" applyBorder="1" applyAlignment="1">
      <alignment horizontal="center"/>
    </xf>
    <xf numFmtId="3" fontId="0" fillId="0" borderId="0" xfId="0" applyNumberFormat="1" applyBorder="1"/>
    <xf numFmtId="3" fontId="39" fillId="0" borderId="35" xfId="0" applyNumberFormat="1" applyFont="1" applyFill="1" applyBorder="1" applyAlignment="1">
      <alignment horizontal="center"/>
    </xf>
    <xf numFmtId="3" fontId="36" fillId="0" borderId="35" xfId="0" applyNumberFormat="1" applyFont="1" applyFill="1" applyBorder="1" applyAlignment="1">
      <alignment horizontal="center"/>
    </xf>
    <xf numFmtId="9" fontId="35" fillId="0" borderId="0" xfId="1" applyNumberFormat="1" applyFont="1" applyAlignment="1">
      <alignment horizontal="center"/>
    </xf>
    <xf numFmtId="0" fontId="21" fillId="12" borderId="35" xfId="0" applyFont="1" applyFill="1" applyBorder="1"/>
    <xf numFmtId="3" fontId="37" fillId="0" borderId="35" xfId="0" applyNumberFormat="1" applyFont="1" applyFill="1" applyBorder="1" applyAlignment="1">
      <alignment horizontal="center"/>
    </xf>
    <xf numFmtId="3" fontId="36" fillId="0" borderId="35" xfId="0" applyNumberFormat="1" applyFont="1" applyFill="1" applyBorder="1" applyAlignment="1">
      <alignment horizontal="center" vertical="center"/>
    </xf>
    <xf numFmtId="3" fontId="19" fillId="0" borderId="35" xfId="0" applyNumberFormat="1" applyFont="1" applyFill="1" applyBorder="1" applyAlignment="1">
      <alignment horizontal="center" vertical="center"/>
    </xf>
    <xf numFmtId="3" fontId="38" fillId="0" borderId="35" xfId="0" applyNumberFormat="1" applyFont="1" applyFill="1" applyBorder="1" applyAlignment="1">
      <alignment horizontal="center"/>
    </xf>
    <xf numFmtId="0" fontId="2" fillId="0" borderId="0" xfId="0" applyFont="1"/>
    <xf numFmtId="3" fontId="33" fillId="9" borderId="35" xfId="0" applyNumberFormat="1" applyFont="1" applyFill="1" applyBorder="1" applyAlignment="1">
      <alignment horizontal="center"/>
    </xf>
    <xf numFmtId="3" fontId="2" fillId="0" borderId="35" xfId="0" applyNumberFormat="1" applyFont="1" applyBorder="1" applyAlignment="1">
      <alignment horizontal="center"/>
    </xf>
    <xf numFmtId="0" fontId="2" fillId="14" borderId="35" xfId="0" applyFont="1" applyFill="1" applyBorder="1" applyAlignment="1">
      <alignment vertical="center"/>
    </xf>
    <xf numFmtId="3" fontId="0" fillId="0" borderId="35" xfId="0" applyNumberFormat="1" applyFont="1" applyBorder="1" applyAlignment="1">
      <alignment horizontal="center"/>
    </xf>
    <xf numFmtId="3" fontId="39" fillId="0" borderId="35" xfId="0" applyNumberFormat="1" applyFont="1" applyFill="1" applyBorder="1" applyAlignment="1">
      <alignment horizontal="center" vertical="center"/>
    </xf>
    <xf numFmtId="0" fontId="2" fillId="16" borderId="35" xfId="0" applyFont="1" applyFill="1" applyBorder="1" applyAlignment="1">
      <alignment horizontal="left" indent="1"/>
    </xf>
    <xf numFmtId="0" fontId="31" fillId="0" borderId="0" xfId="0" applyFont="1" applyAlignment="1">
      <alignment horizontal="left"/>
    </xf>
    <xf numFmtId="0" fontId="33" fillId="16" borderId="35" xfId="0" applyFont="1" applyFill="1" applyBorder="1" applyAlignment="1">
      <alignment horizontal="left" indent="1"/>
    </xf>
    <xf numFmtId="3" fontId="33" fillId="0" borderId="35" xfId="0" applyNumberFormat="1" applyFont="1" applyBorder="1" applyAlignment="1">
      <alignment horizontal="center"/>
    </xf>
    <xf numFmtId="0" fontId="35" fillId="0" borderId="0" xfId="0" applyFont="1" applyAlignment="1">
      <alignment horizontal="center"/>
    </xf>
    <xf numFmtId="3" fontId="38" fillId="0" borderId="35" xfId="0" applyNumberFormat="1" applyFont="1" applyBorder="1" applyAlignment="1">
      <alignment horizontal="center"/>
    </xf>
    <xf numFmtId="0" fontId="40" fillId="0" borderId="0" xfId="0" applyFont="1" applyFill="1" applyAlignment="1">
      <alignment horizontal="left" vertical="center"/>
    </xf>
    <xf numFmtId="9" fontId="0" fillId="0" borderId="35" xfId="1" applyNumberFormat="1" applyFont="1" applyBorder="1" applyAlignment="1">
      <alignment horizontal="center"/>
    </xf>
    <xf numFmtId="10" fontId="0" fillId="0" borderId="35" xfId="1" applyNumberFormat="1" applyFont="1" applyBorder="1" applyAlignment="1">
      <alignment horizontal="center"/>
    </xf>
    <xf numFmtId="10" fontId="2" fillId="0" borderId="35" xfId="1" applyNumberFormat="1" applyFont="1" applyBorder="1" applyAlignment="1">
      <alignment horizontal="center"/>
    </xf>
    <xf numFmtId="9" fontId="2" fillId="0" borderId="35" xfId="1" applyNumberFormat="1" applyFont="1" applyBorder="1" applyAlignment="1">
      <alignment horizontal="center"/>
    </xf>
    <xf numFmtId="164" fontId="2" fillId="0" borderId="35" xfId="1" applyNumberFormat="1" applyFont="1" applyBorder="1" applyAlignment="1">
      <alignment horizontal="center"/>
    </xf>
    <xf numFmtId="3" fontId="33" fillId="6" borderId="3" xfId="0" applyNumberFormat="1" applyFont="1" applyFill="1" applyBorder="1" applyAlignment="1">
      <alignment horizontal="center"/>
    </xf>
    <xf numFmtId="0" fontId="20" fillId="6" borderId="0" xfId="4" applyFill="1"/>
    <xf numFmtId="0" fontId="0" fillId="0" borderId="0" xfId="0" applyFill="1"/>
    <xf numFmtId="9" fontId="1" fillId="0" borderId="4" xfId="1" applyFont="1" applyFill="1" applyBorder="1" applyAlignment="1">
      <alignment horizontal="center"/>
    </xf>
    <xf numFmtId="9" fontId="2" fillId="0" borderId="35" xfId="1" applyFont="1" applyFill="1" applyBorder="1" applyAlignment="1">
      <alignment horizontal="center"/>
    </xf>
    <xf numFmtId="0" fontId="2" fillId="18" borderId="35" xfId="0" applyFont="1" applyFill="1" applyBorder="1" applyAlignment="1">
      <alignment horizontal="center" vertical="center"/>
    </xf>
    <xf numFmtId="0" fontId="2" fillId="18" borderId="35" xfId="0" applyFont="1" applyFill="1" applyBorder="1" applyAlignment="1">
      <alignment horizontal="center" vertical="center" wrapText="1"/>
    </xf>
    <xf numFmtId="0" fontId="2" fillId="18" borderId="35" xfId="0" applyFont="1" applyFill="1" applyBorder="1" applyAlignment="1">
      <alignment horizontal="center"/>
    </xf>
    <xf numFmtId="0" fontId="2" fillId="3" borderId="35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/>
    </xf>
    <xf numFmtId="0" fontId="2" fillId="18" borderId="1" xfId="0" applyFont="1" applyFill="1" applyBorder="1" applyAlignment="1">
      <alignment horizontal="center" vertical="center"/>
    </xf>
    <xf numFmtId="0" fontId="16" fillId="18" borderId="4" xfId="0" applyFont="1" applyFill="1" applyBorder="1" applyAlignment="1">
      <alignment horizontal="left" vertical="center"/>
    </xf>
    <xf numFmtId="3" fontId="16" fillId="18" borderId="4" xfId="0" applyNumberFormat="1" applyFont="1" applyFill="1" applyBorder="1" applyAlignment="1">
      <alignment horizontal="center" vertical="center"/>
    </xf>
    <xf numFmtId="9" fontId="16" fillId="18" borderId="4" xfId="0" applyNumberFormat="1" applyFont="1" applyFill="1" applyBorder="1" applyAlignment="1">
      <alignment horizontal="center" vertical="center"/>
    </xf>
    <xf numFmtId="168" fontId="16" fillId="18" borderId="4" xfId="0" applyNumberFormat="1" applyFont="1" applyFill="1" applyBorder="1" applyAlignment="1">
      <alignment horizontal="center" vertical="center"/>
    </xf>
    <xf numFmtId="0" fontId="29" fillId="12" borderId="35" xfId="0" applyFont="1" applyFill="1" applyBorder="1" applyAlignment="1">
      <alignment horizontal="center" vertical="center" wrapText="1"/>
    </xf>
    <xf numFmtId="0" fontId="41" fillId="19" borderId="35" xfId="0" applyFont="1" applyFill="1" applyBorder="1"/>
    <xf numFmtId="3" fontId="29" fillId="19" borderId="35" xfId="0" applyNumberFormat="1" applyFont="1" applyFill="1" applyBorder="1" applyAlignment="1">
      <alignment horizontal="center"/>
    </xf>
    <xf numFmtId="0" fontId="29" fillId="19" borderId="35" xfId="0" applyFont="1" applyFill="1" applyBorder="1" applyAlignment="1">
      <alignment horizontal="center"/>
    </xf>
    <xf numFmtId="0" fontId="29" fillId="12" borderId="37" xfId="0" applyFont="1" applyFill="1" applyBorder="1" applyAlignment="1">
      <alignment horizontal="center" vertical="center" wrapText="1"/>
    </xf>
    <xf numFmtId="3" fontId="29" fillId="19" borderId="35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9" fontId="33" fillId="2" borderId="4" xfId="1" applyFont="1" applyFill="1" applyBorder="1" applyAlignment="1">
      <alignment horizontal="center" vertical="center"/>
    </xf>
    <xf numFmtId="3" fontId="42" fillId="0" borderId="0" xfId="0" applyNumberFormat="1" applyFont="1"/>
    <xf numFmtId="0" fontId="0" fillId="6" borderId="0" xfId="0" applyFill="1"/>
    <xf numFmtId="3" fontId="0" fillId="6" borderId="3" xfId="0" applyNumberFormat="1" applyFill="1" applyBorder="1" applyAlignment="1">
      <alignment horizontal="center"/>
    </xf>
    <xf numFmtId="0" fontId="0" fillId="6" borderId="0" xfId="0" applyFill="1" applyAlignment="1"/>
    <xf numFmtId="0" fontId="28" fillId="9" borderId="0" xfId="5" applyFont="1" applyFill="1"/>
    <xf numFmtId="0" fontId="43" fillId="0" borderId="0" xfId="0" applyFont="1" applyAlignment="1">
      <alignment horizontal="center"/>
    </xf>
    <xf numFmtId="3" fontId="0" fillId="0" borderId="12" xfId="0" applyNumberFormat="1" applyBorder="1" applyAlignment="1">
      <alignment wrapText="1"/>
    </xf>
    <xf numFmtId="3" fontId="0" fillId="6" borderId="14" xfId="0" applyNumberFormat="1" applyFill="1" applyBorder="1" applyAlignment="1">
      <alignment wrapText="1"/>
    </xf>
    <xf numFmtId="3" fontId="21" fillId="20" borderId="3" xfId="0" applyNumberFormat="1" applyFont="1" applyFill="1" applyBorder="1" applyAlignment="1">
      <alignment horizontal="center"/>
    </xf>
    <xf numFmtId="3" fontId="19" fillId="0" borderId="38" xfId="0" applyNumberFormat="1" applyFont="1" applyFill="1" applyBorder="1" applyAlignment="1">
      <alignment horizontal="center"/>
    </xf>
    <xf numFmtId="164" fontId="0" fillId="0" borderId="0" xfId="1" applyNumberFormat="1" applyFont="1"/>
    <xf numFmtId="9" fontId="0" fillId="0" borderId="0" xfId="1" applyNumberFormat="1" applyFont="1"/>
    <xf numFmtId="9" fontId="0" fillId="0" borderId="0" xfId="0" applyNumberFormat="1"/>
    <xf numFmtId="0" fontId="23" fillId="12" borderId="12" xfId="0" applyFont="1" applyFill="1" applyBorder="1" applyAlignment="1">
      <alignment horizontal="center" vertical="center"/>
    </xf>
    <xf numFmtId="0" fontId="23" fillId="12" borderId="13" xfId="0" applyFont="1" applyFill="1" applyBorder="1" applyAlignment="1">
      <alignment horizontal="center" vertical="center"/>
    </xf>
    <xf numFmtId="0" fontId="25" fillId="7" borderId="14" xfId="0" applyFont="1" applyFill="1" applyBorder="1" applyAlignment="1">
      <alignment horizontal="center"/>
    </xf>
    <xf numFmtId="0" fontId="25" fillId="7" borderId="15" xfId="0" applyFont="1" applyFill="1" applyBorder="1" applyAlignment="1">
      <alignment horizontal="center"/>
    </xf>
    <xf numFmtId="0" fontId="25" fillId="7" borderId="28" xfId="0" applyFont="1" applyFill="1" applyBorder="1" applyAlignment="1">
      <alignment horizontal="center"/>
    </xf>
    <xf numFmtId="0" fontId="25" fillId="7" borderId="24" xfId="0" applyFont="1" applyFill="1" applyBorder="1" applyAlignment="1">
      <alignment horizontal="center"/>
    </xf>
    <xf numFmtId="0" fontId="27" fillId="0" borderId="32" xfId="0" applyFont="1" applyFill="1" applyBorder="1" applyAlignment="1">
      <alignment horizontal="center"/>
    </xf>
    <xf numFmtId="0" fontId="2" fillId="17" borderId="32" xfId="0" applyFont="1" applyFill="1" applyBorder="1" applyAlignment="1">
      <alignment horizontal="center" vertical="center"/>
    </xf>
    <xf numFmtId="0" fontId="0" fillId="17" borderId="32" xfId="0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/>
    </xf>
    <xf numFmtId="0" fontId="27" fillId="0" borderId="9" xfId="0" applyFont="1" applyFill="1" applyBorder="1" applyAlignment="1">
      <alignment horizontal="center"/>
    </xf>
    <xf numFmtId="0" fontId="2" fillId="18" borderId="1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18" borderId="2" xfId="0" applyFont="1" applyFill="1" applyBorder="1" applyAlignment="1">
      <alignment horizontal="center" vertical="center"/>
    </xf>
    <xf numFmtId="0" fontId="2" fillId="18" borderId="5" xfId="0" applyFont="1" applyFill="1" applyBorder="1" applyAlignment="1">
      <alignment horizontal="center" vertical="center"/>
    </xf>
    <xf numFmtId="0" fontId="2" fillId="18" borderId="6" xfId="0" applyFont="1" applyFill="1" applyBorder="1" applyAlignment="1">
      <alignment horizontal="center" vertical="center" wrapText="1"/>
    </xf>
    <xf numFmtId="0" fontId="2" fillId="18" borderId="8" xfId="0" applyFont="1" applyFill="1" applyBorder="1" applyAlignment="1">
      <alignment horizontal="center" vertical="center" wrapText="1"/>
    </xf>
    <xf numFmtId="0" fontId="2" fillId="18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3" fillId="14" borderId="37" xfId="0" applyFont="1" applyFill="1" applyBorder="1" applyAlignment="1">
      <alignment horizontal="center" vertical="center"/>
    </xf>
    <xf numFmtId="0" fontId="33" fillId="14" borderId="38" xfId="0" applyFont="1" applyFill="1" applyBorder="1" applyAlignment="1">
      <alignment horizontal="center" vertical="center"/>
    </xf>
    <xf numFmtId="0" fontId="33" fillId="14" borderId="39" xfId="0" applyFont="1" applyFill="1" applyBorder="1" applyAlignment="1">
      <alignment horizontal="center" vertical="center"/>
    </xf>
    <xf numFmtId="0" fontId="33" fillId="14" borderId="36" xfId="0" applyFont="1" applyFill="1" applyBorder="1" applyAlignment="1">
      <alignment horizontal="center" vertical="center"/>
    </xf>
    <xf numFmtId="0" fontId="33" fillId="14" borderId="40" xfId="0" applyFont="1" applyFill="1" applyBorder="1" applyAlignment="1">
      <alignment horizontal="center" vertical="center"/>
    </xf>
    <xf numFmtId="0" fontId="33" fillId="14" borderId="41" xfId="0" applyFont="1" applyFill="1" applyBorder="1" applyAlignment="1">
      <alignment horizontal="center" vertical="center"/>
    </xf>
    <xf numFmtId="0" fontId="21" fillId="12" borderId="36" xfId="0" applyFont="1" applyFill="1" applyBorder="1" applyAlignment="1">
      <alignment horizontal="center"/>
    </xf>
    <xf numFmtId="0" fontId="21" fillId="12" borderId="40" xfId="0" applyFont="1" applyFill="1" applyBorder="1" applyAlignment="1">
      <alignment horizontal="center"/>
    </xf>
    <xf numFmtId="0" fontId="21" fillId="12" borderId="41" xfId="0" applyFont="1" applyFill="1" applyBorder="1" applyAlignment="1">
      <alignment horizontal="center"/>
    </xf>
    <xf numFmtId="0" fontId="2" fillId="14" borderId="35" xfId="0" applyFont="1" applyFill="1" applyBorder="1" applyAlignment="1">
      <alignment horizontal="center" vertical="center" wrapText="1"/>
    </xf>
    <xf numFmtId="0" fontId="2" fillId="14" borderId="35" xfId="0" applyFont="1" applyFill="1" applyBorder="1" applyAlignment="1">
      <alignment horizontal="center" vertical="center"/>
    </xf>
    <xf numFmtId="0" fontId="2" fillId="14" borderId="37" xfId="0" applyFont="1" applyFill="1" applyBorder="1" applyAlignment="1">
      <alignment horizontal="center" vertical="center" wrapText="1"/>
    </xf>
    <xf numFmtId="0" fontId="2" fillId="14" borderId="38" xfId="0" applyFont="1" applyFill="1" applyBorder="1" applyAlignment="1">
      <alignment horizontal="center" vertical="center" wrapText="1"/>
    </xf>
    <xf numFmtId="0" fontId="2" fillId="14" borderId="39" xfId="0" applyFont="1" applyFill="1" applyBorder="1" applyAlignment="1">
      <alignment horizontal="center" vertical="center" wrapText="1"/>
    </xf>
    <xf numFmtId="0" fontId="2" fillId="14" borderId="36" xfId="0" applyFont="1" applyFill="1" applyBorder="1" applyAlignment="1">
      <alignment horizontal="center" vertical="center"/>
    </xf>
    <xf numFmtId="0" fontId="2" fillId="14" borderId="41" xfId="0" applyFont="1" applyFill="1" applyBorder="1" applyAlignment="1">
      <alignment horizontal="center" vertical="center"/>
    </xf>
    <xf numFmtId="0" fontId="2" fillId="14" borderId="37" xfId="0" applyFont="1" applyFill="1" applyBorder="1" applyAlignment="1">
      <alignment horizontal="center" vertical="center"/>
    </xf>
    <xf numFmtId="0" fontId="2" fillId="14" borderId="39" xfId="0" applyFont="1" applyFill="1" applyBorder="1" applyAlignment="1">
      <alignment horizontal="center" vertical="center"/>
    </xf>
    <xf numFmtId="0" fontId="21" fillId="12" borderId="35" xfId="0" applyFont="1" applyFill="1" applyBorder="1" applyAlignment="1">
      <alignment horizontal="center"/>
    </xf>
    <xf numFmtId="3" fontId="2" fillId="16" borderId="21" xfId="0" applyNumberFormat="1" applyFont="1" applyFill="1" applyBorder="1" applyAlignment="1">
      <alignment horizontal="center"/>
    </xf>
  </cellXfs>
  <cellStyles count="6">
    <cellStyle name="Hipervínculo" xfId="2" builtinId="8"/>
    <cellStyle name="Incorrecto" xfId="5" builtinId="27"/>
    <cellStyle name="Neutral" xfId="4" builtinId="28"/>
    <cellStyle name="Normal" xfId="0" builtinId="0"/>
    <cellStyle name="Normal 2" xfId="3" xr:uid="{00000000-0005-0000-0000-000004000000}"/>
    <cellStyle name="Porcentaje" xfId="1" builtinId="5"/>
  </cellStyles>
  <dxfs count="282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9C0006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9C0006"/>
      </font>
    </dxf>
    <dxf>
      <font>
        <color rgb="FF9C0006"/>
      </font>
    </dxf>
    <dxf>
      <font>
        <color rgb="FFC00000"/>
      </font>
    </dxf>
    <dxf>
      <font>
        <color rgb="FF9C0006"/>
      </font>
    </dxf>
    <dxf>
      <font>
        <color rgb="FF9C0006"/>
      </font>
    </dxf>
    <dxf>
      <font>
        <color rgb="FFC00000"/>
      </font>
    </dxf>
    <dxf>
      <font>
        <color rgb="FF9C0006"/>
      </font>
    </dxf>
    <dxf>
      <font>
        <color rgb="FFC00000"/>
      </font>
    </dxf>
    <dxf>
      <font>
        <color rgb="FF9C0006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C00000"/>
      </font>
    </dxf>
    <dxf>
      <font>
        <color rgb="FFC0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 patternType="none">
          <bgColor auto="1"/>
        </patternFill>
      </fill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81"/>
    </tableStyle>
  </tableStyles>
  <colors>
    <mruColors>
      <color rgb="FFF1A78A"/>
      <color rgb="FFD26E2A"/>
      <color rgb="FF474747"/>
      <color rgb="FF860000"/>
      <color rgb="FFA50021"/>
      <color rgb="FFFF5050"/>
      <color rgb="FF990033"/>
      <color rgb="FFCC0044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/>
              <a:t>FdH:</a:t>
            </a:r>
            <a:r>
              <a:rPr lang="es-ES" sz="1200" baseline="0"/>
              <a:t> Superficies anuales 2021 vs RSU REGEPA 2021</a:t>
            </a:r>
            <a:endParaRPr lang="es-E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FdH!$L$9</c:f>
              <c:strCache>
                <c:ptCount val="1"/>
                <c:pt idx="0">
                  <c:v>Superficies anuales 2021 (ha)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[1]FdH!$L$6:$L$10</c:f>
              <c:strCache>
                <c:ptCount val="5"/>
                <c:pt idx="0">
                  <c:v>Melocotonero</c:v>
                </c:pt>
                <c:pt idx="1">
                  <c:v>Nectarino</c:v>
                </c:pt>
                <c:pt idx="2">
                  <c:v>Albaricoquero</c:v>
                </c:pt>
                <c:pt idx="3">
                  <c:v>Cerezo</c:v>
                </c:pt>
                <c:pt idx="4">
                  <c:v>Ciruelo</c:v>
                </c:pt>
              </c:strCache>
            </c:strRef>
          </c:cat>
          <c:val>
            <c:numRef>
              <c:f>FdH!$L$10:$L$14</c:f>
              <c:numCache>
                <c:formatCode>#,##0</c:formatCode>
                <c:ptCount val="5"/>
                <c:pt idx="0">
                  <c:v>43547</c:v>
                </c:pt>
                <c:pt idx="1">
                  <c:v>28517</c:v>
                </c:pt>
                <c:pt idx="2">
                  <c:v>19435</c:v>
                </c:pt>
                <c:pt idx="3">
                  <c:v>29608</c:v>
                </c:pt>
                <c:pt idx="4">
                  <c:v>13685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65-4244-AC17-1F1E52270376}"/>
            </c:ext>
          </c:extLst>
        </c:ser>
        <c:ser>
          <c:idx val="1"/>
          <c:order val="1"/>
          <c:tx>
            <c:strRef>
              <c:f>FdH!$M$9</c:f>
              <c:strCache>
                <c:ptCount val="1"/>
                <c:pt idx="0">
                  <c:v>RSU REGEPA 2021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3.6387264457439922E-2"/>
                  <c:y val="0"/>
                </c:manualLayout>
              </c:layout>
              <c:tx>
                <c:rich>
                  <a:bodyPr/>
                  <a:lstStyle/>
                  <a:p>
                    <a:fld id="{8224F1F6-C925-44E3-821D-43C2D204A69E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3BC1-4270-B8F4-5B23ABF63C01}"/>
                </c:ext>
              </c:extLst>
            </c:dLbl>
            <c:dLbl>
              <c:idx val="1"/>
              <c:layout>
                <c:manualLayout>
                  <c:x val="0"/>
                  <c:y val="-3.1044155684520142E-2"/>
                </c:manualLayout>
              </c:layout>
              <c:tx>
                <c:rich>
                  <a:bodyPr/>
                  <a:lstStyle/>
                  <a:p>
                    <a:fld id="{59F4F96A-578F-4F85-A6A6-07038252FC0A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3BC1-4270-B8F4-5B23ABF63C01}"/>
                </c:ext>
              </c:extLst>
            </c:dLbl>
            <c:dLbl>
              <c:idx val="2"/>
              <c:layout>
                <c:manualLayout>
                  <c:x val="0"/>
                  <c:y val="-4.8783673218531651E-2"/>
                </c:manualLayout>
              </c:layout>
              <c:tx>
                <c:rich>
                  <a:bodyPr/>
                  <a:lstStyle/>
                  <a:p>
                    <a:fld id="{BC666D7B-82A4-4EB8-8F0F-6AE55272C8D1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3BC1-4270-B8F4-5B23ABF63C01}"/>
                </c:ext>
              </c:extLst>
            </c:dLbl>
            <c:dLbl>
              <c:idx val="3"/>
              <c:layout>
                <c:manualLayout>
                  <c:x val="-7.7972709551656916E-3"/>
                  <c:y val="-7.982782890305179E-2"/>
                </c:manualLayout>
              </c:layout>
              <c:tx>
                <c:rich>
                  <a:bodyPr/>
                  <a:lstStyle/>
                  <a:p>
                    <a:fld id="{B7F219EE-4BAE-433D-B7BB-D48BD3A18D58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3BC1-4270-B8F4-5B23ABF63C01}"/>
                </c:ext>
              </c:extLst>
            </c:dLbl>
            <c:dLbl>
              <c:idx val="4"/>
              <c:layout>
                <c:manualLayout>
                  <c:x val="0"/>
                  <c:y val="-1.3304638150508632E-2"/>
                </c:manualLayout>
              </c:layout>
              <c:tx>
                <c:rich>
                  <a:bodyPr/>
                  <a:lstStyle/>
                  <a:p>
                    <a:fld id="{BE7D2B6E-3462-4C25-A024-320180FB856C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3BC1-4270-B8F4-5B23ABF63C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[1]FdH!$L$6:$L$10</c:f>
              <c:strCache>
                <c:ptCount val="5"/>
                <c:pt idx="0">
                  <c:v>Melocotonero</c:v>
                </c:pt>
                <c:pt idx="1">
                  <c:v>Nectarino</c:v>
                </c:pt>
                <c:pt idx="2">
                  <c:v>Albaricoquero</c:v>
                </c:pt>
                <c:pt idx="3">
                  <c:v>Cerezo</c:v>
                </c:pt>
                <c:pt idx="4">
                  <c:v>Ciruelo</c:v>
                </c:pt>
              </c:strCache>
            </c:strRef>
          </c:cat>
          <c:val>
            <c:numRef>
              <c:f>FdH!$M$10:$M$14</c:f>
              <c:numCache>
                <c:formatCode>#,##0</c:formatCode>
                <c:ptCount val="5"/>
                <c:pt idx="0">
                  <c:v>38552.532000000014</c:v>
                </c:pt>
                <c:pt idx="1">
                  <c:v>25191.869999999988</c:v>
                </c:pt>
                <c:pt idx="2">
                  <c:v>15185.450000000006</c:v>
                </c:pt>
                <c:pt idx="3">
                  <c:v>21830.979999999996</c:v>
                </c:pt>
                <c:pt idx="4">
                  <c:v>11157.079250000001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FdH!$N$10:$N$14</c15:f>
                <c15:dlblRangeCache>
                  <c:ptCount val="5"/>
                  <c:pt idx="0">
                    <c:v>89%</c:v>
                  </c:pt>
                  <c:pt idx="1">
                    <c:v>88%</c:v>
                  </c:pt>
                  <c:pt idx="2">
                    <c:v>78%</c:v>
                  </c:pt>
                  <c:pt idx="3">
                    <c:v>74%</c:v>
                  </c:pt>
                  <c:pt idx="4">
                    <c:v>82%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8365-4244-AC17-1F1E52270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47326576"/>
        <c:axId val="-1447329840"/>
        <c:axId val="0"/>
      </c:bar3DChart>
      <c:catAx>
        <c:axId val="-144732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447329840"/>
        <c:crosses val="autoZero"/>
        <c:auto val="1"/>
        <c:lblAlgn val="ctr"/>
        <c:lblOffset val="100"/>
        <c:noMultiLvlLbl val="0"/>
      </c:catAx>
      <c:valAx>
        <c:axId val="-144732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Superficie (ha)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44732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aseline="0"/>
              <a:t>Paraguayo: RSU REGEPA 2021 vs 2020</a:t>
            </a:r>
            <a:endParaRPr lang="es-ES"/>
          </a:p>
        </c:rich>
      </c:tx>
      <c:layout>
        <c:manualLayout>
          <c:xMode val="edge"/>
          <c:yMode val="edge"/>
          <c:x val="0.2456750623075242"/>
          <c:y val="3.3686645991633749E-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RSU REGEPA 2020</c:v>
          </c:tx>
          <c:spPr>
            <a:solidFill>
              <a:srgbClr val="F1A78A"/>
            </a:solidFill>
            <a:ln>
              <a:noFill/>
            </a:ln>
            <a:effectLst/>
            <a:sp3d>
              <a:contourClr>
                <a:srgbClr val="FF99FF"/>
              </a:contourClr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66909E55-CB23-4861-BCE7-D797705CB63C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A298-417B-96E1-663AAC2B250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48D6798-37D6-491C-9B40-44E14D047D7A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A298-417B-96E1-663AAC2B250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EDA36C8-AB0C-40E0-BD6F-73D971DC3934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A298-417B-96E1-663AAC2B250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447C273-A086-4FB3-80B6-63AF10D0810E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A298-417B-96E1-663AAC2B2505}"/>
                </c:ext>
              </c:extLst>
            </c:dLbl>
            <c:dLbl>
              <c:idx val="4"/>
              <c:layout>
                <c:manualLayout>
                  <c:x val="-1.1991749298789541E-2"/>
                  <c:y val="0"/>
                </c:manualLayout>
              </c:layout>
              <c:tx>
                <c:rich>
                  <a:bodyPr/>
                  <a:lstStyle/>
                  <a:p>
                    <a:fld id="{CA0625A7-0B2B-4C68-B2B7-C4407124032E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A298-417B-96E1-663AAC2B250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F6C136F-63E1-44AA-A766-1CB81D79A4F5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298-417B-96E1-663AAC2B2505}"/>
                </c:ext>
              </c:extLst>
            </c:dLbl>
            <c:dLbl>
              <c:idx val="6"/>
              <c:layout>
                <c:manualLayout>
                  <c:x val="3.0013481774568102E-2"/>
                  <c:y val="-1.9348652397991568E-2"/>
                </c:manualLayout>
              </c:layout>
              <c:tx>
                <c:rich>
                  <a:bodyPr/>
                  <a:lstStyle/>
                  <a:p>
                    <a:fld id="{C5FB5B15-9A3D-41C3-BCDF-47503FA43B85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A298-417B-96E1-663AAC2B25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('MEL-REPR'!$A$151,'MEL-REPR'!$A$158,'MEL-REPR'!$A$162,'MEL-REPR'!$A$168,'MEL-REPR'!$A$172,'MEL-REPR'!$A$177,'MEL-REPR'!$A$184)</c:f>
              <c:strCache>
                <c:ptCount val="7"/>
                <c:pt idx="0">
                  <c:v>ANDALUCÍA</c:v>
                </c:pt>
                <c:pt idx="1">
                  <c:v>ARAGÓN</c:v>
                </c:pt>
                <c:pt idx="2">
                  <c:v>C. VALENCIANA</c:v>
                </c:pt>
                <c:pt idx="3">
                  <c:v>C.-LA MANCHA</c:v>
                </c:pt>
                <c:pt idx="4">
                  <c:v>CATALUÑA</c:v>
                </c:pt>
                <c:pt idx="5">
                  <c:v>EXTREMADURA</c:v>
                </c:pt>
                <c:pt idx="6">
                  <c:v>MURCIA</c:v>
                </c:pt>
              </c:strCache>
            </c:strRef>
          </c:cat>
          <c:val>
            <c:numRef>
              <c:f>('MEL-REPR'!$C$151,'MEL-REPR'!$C$158,'MEL-REPR'!$C$162,'MEL-REPR'!$C$168,'MEL-REPR'!$C$172,'MEL-REPR'!$C$177,'MEL-REPR'!$C$184)</c:f>
              <c:numCache>
                <c:formatCode>#,##0</c:formatCode>
                <c:ptCount val="7"/>
                <c:pt idx="0">
                  <c:v>172.70000000000002</c:v>
                </c:pt>
                <c:pt idx="1">
                  <c:v>2979.1599999999976</c:v>
                </c:pt>
                <c:pt idx="2">
                  <c:v>503.40999999999997</c:v>
                </c:pt>
                <c:pt idx="3">
                  <c:v>167.01</c:v>
                </c:pt>
                <c:pt idx="4">
                  <c:v>3663.5299999999984</c:v>
                </c:pt>
                <c:pt idx="5">
                  <c:v>679.40000000000009</c:v>
                </c:pt>
                <c:pt idx="6">
                  <c:v>2008.63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('MEL-REPR'!$H$151,'MEL-REPR'!$H$158,'MEL-REPR'!$H$162,'MEL-REPR'!$H$168,'MEL-REPR'!$H$172,'MEL-REPR'!$H$177,'MEL-REPR'!$H$184)</c15:f>
                <c15:dlblRangeCache>
                  <c:ptCount val="7"/>
                  <c:pt idx="0">
                    <c:v>18%</c:v>
                  </c:pt>
                  <c:pt idx="1">
                    <c:v>2%</c:v>
                  </c:pt>
                  <c:pt idx="2">
                    <c:v>-4%</c:v>
                  </c:pt>
                  <c:pt idx="3">
                    <c:v>24%</c:v>
                  </c:pt>
                  <c:pt idx="4">
                    <c:v>16%</c:v>
                  </c:pt>
                  <c:pt idx="5">
                    <c:v>35%</c:v>
                  </c:pt>
                  <c:pt idx="6">
                    <c:v>30%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95C0-4302-ACB8-8416E0BD52F4}"/>
            </c:ext>
          </c:extLst>
        </c:ser>
        <c:ser>
          <c:idx val="1"/>
          <c:order val="1"/>
          <c:tx>
            <c:v>RSU REGEPA 2021</c:v>
          </c:tx>
          <c:spPr>
            <a:solidFill>
              <a:srgbClr val="D26E2A"/>
            </a:solidFill>
            <a:ln>
              <a:noFill/>
            </a:ln>
            <a:effectLst/>
            <a:sp3d/>
          </c:spPr>
          <c:invertIfNegative val="0"/>
          <c:cat>
            <c:strRef>
              <c:f>('MEL-REPR'!$A$151,'MEL-REPR'!$A$158,'MEL-REPR'!$A$162,'MEL-REPR'!$A$168,'MEL-REPR'!$A$172,'MEL-REPR'!$A$177,'MEL-REPR'!$A$184)</c:f>
              <c:strCache>
                <c:ptCount val="7"/>
                <c:pt idx="0">
                  <c:v>ANDALUCÍA</c:v>
                </c:pt>
                <c:pt idx="1">
                  <c:v>ARAGÓN</c:v>
                </c:pt>
                <c:pt idx="2">
                  <c:v>C. VALENCIANA</c:v>
                </c:pt>
                <c:pt idx="3">
                  <c:v>C.-LA MANCHA</c:v>
                </c:pt>
                <c:pt idx="4">
                  <c:v>CATALUÑA</c:v>
                </c:pt>
                <c:pt idx="5">
                  <c:v>EXTREMADURA</c:v>
                </c:pt>
                <c:pt idx="6">
                  <c:v>MURCIA</c:v>
                </c:pt>
              </c:strCache>
            </c:strRef>
          </c:cat>
          <c:val>
            <c:numRef>
              <c:f>('MEL-REPR'!$D$151,'MEL-REPR'!$D$158,'MEL-REPR'!$D$162,'MEL-REPR'!$D$168,'MEL-REPR'!$D$172,'MEL-REPR'!$D$177,'MEL-REPR'!$D$184)</c:f>
              <c:numCache>
                <c:formatCode>#,##0</c:formatCode>
                <c:ptCount val="7"/>
                <c:pt idx="0">
                  <c:v>203.04000000000002</c:v>
                </c:pt>
                <c:pt idx="1">
                  <c:v>3051.9899999999984</c:v>
                </c:pt>
                <c:pt idx="2">
                  <c:v>483.40999999999985</c:v>
                </c:pt>
                <c:pt idx="3">
                  <c:v>207.79999999999998</c:v>
                </c:pt>
                <c:pt idx="4">
                  <c:v>4266.2899999999991</c:v>
                </c:pt>
                <c:pt idx="5">
                  <c:v>915.00000000000023</c:v>
                </c:pt>
                <c:pt idx="6">
                  <c:v>2611.1319999999996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C0-4302-ACB8-8416E0BD5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47321136"/>
        <c:axId val="-1447320592"/>
        <c:axId val="0"/>
      </c:bar3DChart>
      <c:catAx>
        <c:axId val="-144732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447320592"/>
        <c:crosses val="autoZero"/>
        <c:auto val="1"/>
        <c:lblAlgn val="ctr"/>
        <c:lblOffset val="100"/>
        <c:noMultiLvlLbl val="0"/>
      </c:catAx>
      <c:valAx>
        <c:axId val="-1447320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447321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Distribución autonómica de la superficie plantada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136-42BB-9309-C84F21F67E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136-42BB-9309-C84F21F67E5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136-42BB-9309-C84F21F67E5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136-42BB-9309-C84F21F67E5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136-42BB-9309-C84F21F67E50}"/>
              </c:ext>
            </c:extLst>
          </c:dPt>
          <c:dLbls>
            <c:dLbl>
              <c:idx val="1"/>
              <c:layout>
                <c:manualLayout>
                  <c:x val="7.1568355301957862E-2"/>
                  <c:y val="-1.046972479333231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671071258163526"/>
                      <c:h val="0.188223388753892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136-42BB-9309-C84F21F67E50}"/>
                </c:ext>
              </c:extLst>
            </c:dLbl>
            <c:dLbl>
              <c:idx val="3"/>
              <c:layout>
                <c:manualLayout>
                  <c:x val="3.1364932720984473E-3"/>
                  <c:y val="-2.335948755046898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484978913874364"/>
                      <c:h val="0.17668008384188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136-42BB-9309-C84F21F67E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('PLA-EDAD'!$A$10,'PLA-EDAD'!$A$13,'PLA-EDAD'!$A$18,'PLA-EDAD'!$A$22,'PLA-EDAD'!$A$25)</c:f>
              <c:strCache>
                <c:ptCount val="5"/>
                <c:pt idx="0">
                  <c:v>ARAGÓN</c:v>
                </c:pt>
                <c:pt idx="1">
                  <c:v>C. VALENCIANA</c:v>
                </c:pt>
                <c:pt idx="2">
                  <c:v>CATALUÑA</c:v>
                </c:pt>
                <c:pt idx="3">
                  <c:v>EXTREMADURA</c:v>
                </c:pt>
                <c:pt idx="4">
                  <c:v>MURCIA</c:v>
                </c:pt>
              </c:strCache>
            </c:strRef>
          </c:cat>
          <c:val>
            <c:numRef>
              <c:f>('PLA-EDAD'!$AA$10,'PLA-EDAD'!$AA$13,'PLA-EDAD'!$AA$18,'PLA-EDAD'!$AA$22,'PLA-EDAD'!$AA$25)</c:f>
              <c:numCache>
                <c:formatCode>0%</c:formatCode>
                <c:ptCount val="5"/>
                <c:pt idx="0">
                  <c:v>0.40830994095440898</c:v>
                </c:pt>
                <c:pt idx="1">
                  <c:v>2.9764785596747651E-3</c:v>
                </c:pt>
                <c:pt idx="2">
                  <c:v>0.24725341206078791</c:v>
                </c:pt>
                <c:pt idx="3">
                  <c:v>0.11163004549414385</c:v>
                </c:pt>
                <c:pt idx="4">
                  <c:v>0.22409495692575751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136-42BB-9309-C84F21F67E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Platerina: RSU REGEPA 2021 vs 2020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RSU REGEPA 2020</c:v>
          </c:tx>
          <c:spPr>
            <a:solidFill>
              <a:srgbClr val="F1A78A"/>
            </a:solidFill>
            <a:ln>
              <a:noFill/>
            </a:ln>
            <a:effectLst/>
            <a:sp3d>
              <a:contourClr>
                <a:srgbClr val="FF99FF"/>
              </a:contourClr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3EFF6474-7113-4177-8963-DAAB1502291E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8070-48B4-8CB7-54CDC5576B07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180000" tIns="108000" rIns="0" bIns="252000" anchor="t" anchorCtr="0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80F4EE5-C686-41BB-9818-12B3ACAB7BC2}" type="CELLRANGE">
                      <a:rPr lang="es-ES"/>
                      <a:pPr>
                        <a:defRPr sz="12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[CELLRANGE]</a:t>
                    </a:fld>
                    <a:endParaRPr lang="es-E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8070-48B4-8CB7-54CDC5576B0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A00A0B9-4ADE-429B-9A46-86C1068BBD72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8070-48B4-8CB7-54CDC5576B07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6000" tIns="72000" rIns="36000" bIns="288000" anchor="t" anchorCtr="0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BC8A547-C7AD-4C9E-923B-267C987E995F}" type="CELLRANGE">
                      <a:rPr lang="es-ES"/>
                      <a:pPr>
                        <a:defRPr sz="12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[CELLRANGE]</a:t>
                    </a:fld>
                    <a:endParaRPr lang="es-E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8070-48B4-8CB7-54CDC5576B07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6000" tIns="144000" rIns="36000" bIns="252000" anchor="t" anchorCtr="0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1CDF704-0F2D-4779-B757-BC0707815D75}" type="CELLRANGE">
                      <a:rPr lang="es-ES"/>
                      <a:pPr>
                        <a:defRPr sz="12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[CELLRANGE]</a:t>
                    </a:fld>
                    <a:endParaRPr lang="es-E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8070-48B4-8CB7-54CDC5576B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6000" tIns="216000" rIns="36000" bIns="252000" anchor="t" anchorCtr="0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DataLabelsRange val="1"/>
                <c15:showLeaderLines val="0"/>
              </c:ext>
            </c:extLst>
          </c:dLbls>
          <c:cat>
            <c:strRef>
              <c:f>('MEL-REPR'!$A$200,'MEL-REPR'!$A$203,'MEL-REPR'!$A$208,'MEL-REPR'!$A$212,'MEL-REPR'!$A$215)</c:f>
              <c:strCache>
                <c:ptCount val="5"/>
                <c:pt idx="0">
                  <c:v>ARAGÓN</c:v>
                </c:pt>
                <c:pt idx="1">
                  <c:v>C. VALENCIANA</c:v>
                </c:pt>
                <c:pt idx="2">
                  <c:v>CATALUÑA</c:v>
                </c:pt>
                <c:pt idx="3">
                  <c:v>EXTREMADURA</c:v>
                </c:pt>
                <c:pt idx="4">
                  <c:v>MURCIA</c:v>
                </c:pt>
              </c:strCache>
            </c:strRef>
          </c:cat>
          <c:val>
            <c:numRef>
              <c:f>('MEL-REPR'!$C$200,'MEL-REPR'!$C$203,'MEL-REPR'!$C$208,'MEL-REPR'!$C$212,'MEL-REPR'!$C$215)</c:f>
              <c:numCache>
                <c:formatCode>#,##0</c:formatCode>
                <c:ptCount val="5"/>
                <c:pt idx="0">
                  <c:v>219.01999999999998</c:v>
                </c:pt>
                <c:pt idx="1">
                  <c:v>4.6500000000000004</c:v>
                </c:pt>
                <c:pt idx="2">
                  <c:v>98.77</c:v>
                </c:pt>
                <c:pt idx="3">
                  <c:v>46.46</c:v>
                </c:pt>
                <c:pt idx="4">
                  <c:v>104.97000000000001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('MEL-REPR'!$H$200,'MEL-REPR'!$H$203,'MEL-REPR'!$H$208,'MEL-REPR'!$H$212,'MEL-REPR'!$H$215)</c15:f>
                <c15:dlblRangeCache>
                  <c:ptCount val="5"/>
                  <c:pt idx="0">
                    <c:v>54%</c:v>
                  </c:pt>
                  <c:pt idx="1">
                    <c:v>-47%</c:v>
                  </c:pt>
                  <c:pt idx="2">
                    <c:v>107%</c:v>
                  </c:pt>
                  <c:pt idx="3">
                    <c:v>99%</c:v>
                  </c:pt>
                  <c:pt idx="4">
                    <c:v>76%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7BBA-4D5E-83A1-629D25A86DD5}"/>
            </c:ext>
          </c:extLst>
        </c:ser>
        <c:ser>
          <c:idx val="1"/>
          <c:order val="1"/>
          <c:tx>
            <c:v>RSU REGEPA 2021</c:v>
          </c:tx>
          <c:spPr>
            <a:solidFill>
              <a:srgbClr val="D26E2A"/>
            </a:solidFill>
            <a:ln>
              <a:noFill/>
            </a:ln>
            <a:effectLst/>
            <a:sp3d/>
          </c:spPr>
          <c:invertIfNegative val="0"/>
          <c:cat>
            <c:strRef>
              <c:f>('MEL-REPR'!$A$200,'MEL-REPR'!$A$203,'MEL-REPR'!$A$208,'MEL-REPR'!$A$212,'MEL-REPR'!$A$215)</c:f>
              <c:strCache>
                <c:ptCount val="5"/>
                <c:pt idx="0">
                  <c:v>ARAGÓN</c:v>
                </c:pt>
                <c:pt idx="1">
                  <c:v>C. VALENCIANA</c:v>
                </c:pt>
                <c:pt idx="2">
                  <c:v>CATALUÑA</c:v>
                </c:pt>
                <c:pt idx="3">
                  <c:v>EXTREMADURA</c:v>
                </c:pt>
                <c:pt idx="4">
                  <c:v>MURCIA</c:v>
                </c:pt>
              </c:strCache>
            </c:strRef>
          </c:cat>
          <c:val>
            <c:numRef>
              <c:f>('MEL-REPR'!$D$200,'MEL-REPR'!$D$203,'MEL-REPR'!$D$208,'MEL-REPR'!$D$212,'MEL-REPR'!$D$215)</c:f>
              <c:numCache>
                <c:formatCode>#,##0</c:formatCode>
                <c:ptCount val="5"/>
                <c:pt idx="0">
                  <c:v>337.46000000000004</c:v>
                </c:pt>
                <c:pt idx="1">
                  <c:v>2.46</c:v>
                </c:pt>
                <c:pt idx="2">
                  <c:v>204.35000000000005</c:v>
                </c:pt>
                <c:pt idx="3">
                  <c:v>92.259999999999977</c:v>
                </c:pt>
                <c:pt idx="4">
                  <c:v>185.20999999999998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BBA-4D5E-83A1-629D25A86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47330928"/>
        <c:axId val="-1447320048"/>
        <c:axId val="0"/>
      </c:bar3DChart>
      <c:catAx>
        <c:axId val="-144733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447320048"/>
        <c:crosses val="autoZero"/>
        <c:auto val="1"/>
        <c:lblAlgn val="ctr"/>
        <c:lblOffset val="100"/>
        <c:noMultiLvlLbl val="0"/>
      </c:catAx>
      <c:valAx>
        <c:axId val="-144732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Superficie (ha)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447330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MELOCOTONERO</a:t>
            </a:r>
            <a:r>
              <a:rPr lang="es-ES" baseline="0"/>
              <a:t> + PARAGUAYO + PLATERINA: RSU REGEPA 2021 vs 2020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RSU REGEPA 2020</c:v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'MEL-REPR'!$K$11:$K$19</c:f>
              <c:strCache>
                <c:ptCount val="9"/>
                <c:pt idx="0">
                  <c:v>ANDALUCÍA</c:v>
                </c:pt>
                <c:pt idx="1">
                  <c:v>ARAGÓN</c:v>
                </c:pt>
                <c:pt idx="2">
                  <c:v>C. VALENCIANA</c:v>
                </c:pt>
                <c:pt idx="3">
                  <c:v>C.-LA MANCHA</c:v>
                </c:pt>
                <c:pt idx="4">
                  <c:v>CATALUÑA</c:v>
                </c:pt>
                <c:pt idx="5">
                  <c:v>EXTREMADURA</c:v>
                </c:pt>
                <c:pt idx="6">
                  <c:v>LA RIOJA</c:v>
                </c:pt>
                <c:pt idx="7">
                  <c:v>MURCIA</c:v>
                </c:pt>
                <c:pt idx="8">
                  <c:v>NAVARRA</c:v>
                </c:pt>
              </c:strCache>
            </c:strRef>
          </c:cat>
          <c:val>
            <c:numRef>
              <c:f>'MEL-REPR'!$L$11:$L$19</c:f>
              <c:numCache>
                <c:formatCode>#,##0</c:formatCode>
                <c:ptCount val="9"/>
                <c:pt idx="0">
                  <c:v>1632.15</c:v>
                </c:pt>
                <c:pt idx="1">
                  <c:v>12269.290000000008</c:v>
                </c:pt>
                <c:pt idx="2">
                  <c:v>1806.13</c:v>
                </c:pt>
                <c:pt idx="3">
                  <c:v>1684.0700000000006</c:v>
                </c:pt>
                <c:pt idx="4">
                  <c:v>9792.9499999999989</c:v>
                </c:pt>
                <c:pt idx="5">
                  <c:v>3034.5400000000009</c:v>
                </c:pt>
                <c:pt idx="6">
                  <c:v>357.97</c:v>
                </c:pt>
                <c:pt idx="7">
                  <c:v>6676.9199999999964</c:v>
                </c:pt>
                <c:pt idx="8">
                  <c:v>347.31000000000006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83-4175-94E3-E873BDC45891}"/>
            </c:ext>
          </c:extLst>
        </c:ser>
        <c:ser>
          <c:idx val="1"/>
          <c:order val="1"/>
          <c:tx>
            <c:v>RSU REGEPA 2021</c:v>
          </c:tx>
          <c:spPr>
            <a:solidFill>
              <a:srgbClr val="D26E2A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6AE09F9-3CDE-46A8-9008-564AFD042931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483-4175-94E3-E873BDC4589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B007C0B-D737-4F9A-A997-15FF0523DBD4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A483-4175-94E3-E873BDC4589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FE2337B-5305-4594-B7A0-784E4CE1B6B1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A483-4175-94E3-E873BDC4589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F88DE07-D98B-403B-91B7-F281737CA10E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483-4175-94E3-E873BDC4589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427DFC5-44BD-4FCA-B6C6-E0D42C41C000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483-4175-94E3-E873BDC4589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C122421-9C35-40E1-9A28-3217C6532034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483-4175-94E3-E873BDC4589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8813A13-553F-4E51-BE47-094F74150C4A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483-4175-94E3-E873BDC4589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C14BD8E-34F6-42E7-8ABC-9A252C3E2AE3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A483-4175-94E3-E873BDC4589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3209A017-3653-4384-AD5D-20B4659326E0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A483-4175-94E3-E873BDC458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'MEL-REPR'!$K$11:$K$19</c:f>
              <c:strCache>
                <c:ptCount val="9"/>
                <c:pt idx="0">
                  <c:v>ANDALUCÍA</c:v>
                </c:pt>
                <c:pt idx="1">
                  <c:v>ARAGÓN</c:v>
                </c:pt>
                <c:pt idx="2">
                  <c:v>C. VALENCIANA</c:v>
                </c:pt>
                <c:pt idx="3">
                  <c:v>C.-LA MANCHA</c:v>
                </c:pt>
                <c:pt idx="4">
                  <c:v>CATALUÑA</c:v>
                </c:pt>
                <c:pt idx="5">
                  <c:v>EXTREMADURA</c:v>
                </c:pt>
                <c:pt idx="6">
                  <c:v>LA RIOJA</c:v>
                </c:pt>
                <c:pt idx="7">
                  <c:v>MURCIA</c:v>
                </c:pt>
                <c:pt idx="8">
                  <c:v>NAVARRA</c:v>
                </c:pt>
              </c:strCache>
            </c:strRef>
          </c:cat>
          <c:val>
            <c:numRef>
              <c:f>'MEL-REPR'!$M$11:$M$19</c:f>
              <c:numCache>
                <c:formatCode>#,##0</c:formatCode>
                <c:ptCount val="9"/>
                <c:pt idx="0">
                  <c:v>1664.6699999999996</c:v>
                </c:pt>
                <c:pt idx="1">
                  <c:v>12043.990000000009</c:v>
                </c:pt>
                <c:pt idx="2">
                  <c:v>1673.4800000000005</c:v>
                </c:pt>
                <c:pt idx="3">
                  <c:v>1699.5400000000002</c:v>
                </c:pt>
                <c:pt idx="4">
                  <c:v>9843.7900000000027</c:v>
                </c:pt>
                <c:pt idx="5">
                  <c:v>3631.3999999999974</c:v>
                </c:pt>
                <c:pt idx="6">
                  <c:v>318.47000000000003</c:v>
                </c:pt>
                <c:pt idx="7">
                  <c:v>7313.7820000000065</c:v>
                </c:pt>
                <c:pt idx="8">
                  <c:v>315.54000000000008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'MEL-REPR'!$N$11:$N$19</c15:f>
                <c15:dlblRangeCache>
                  <c:ptCount val="9"/>
                  <c:pt idx="0">
                    <c:v>2%</c:v>
                  </c:pt>
                  <c:pt idx="1">
                    <c:v>-2%</c:v>
                  </c:pt>
                  <c:pt idx="2">
                    <c:v>-7%</c:v>
                  </c:pt>
                  <c:pt idx="3">
                    <c:v>1%</c:v>
                  </c:pt>
                  <c:pt idx="4">
                    <c:v>1%</c:v>
                  </c:pt>
                  <c:pt idx="5">
                    <c:v>20%</c:v>
                  </c:pt>
                  <c:pt idx="6">
                    <c:v>-11%</c:v>
                  </c:pt>
                  <c:pt idx="7">
                    <c:v>10%</c:v>
                  </c:pt>
                  <c:pt idx="8">
                    <c:v>-9%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A483-4175-94E3-E873BDC45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47319504"/>
        <c:axId val="-1447318416"/>
        <c:axId val="0"/>
      </c:bar3DChart>
      <c:catAx>
        <c:axId val="-144731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447318416"/>
        <c:crosses val="autoZero"/>
        <c:auto val="1"/>
        <c:lblAlgn val="ctr"/>
        <c:lblOffset val="100"/>
        <c:noMultiLvlLbl val="0"/>
      </c:catAx>
      <c:valAx>
        <c:axId val="-144731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44731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Melocotonero + Paraguayo + Platerina:</a:t>
            </a:r>
            <a:r>
              <a:rPr lang="es-ES" baseline="0"/>
              <a:t> Superficies anuales 2021 (ha) vs RSU REGEPA 2021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SUPERFICIES ANUALES 2021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'MEL-REPR'!$K$11:$K$19</c:f>
              <c:strCache>
                <c:ptCount val="9"/>
                <c:pt idx="0">
                  <c:v>ANDALUCÍA</c:v>
                </c:pt>
                <c:pt idx="1">
                  <c:v>ARAGÓN</c:v>
                </c:pt>
                <c:pt idx="2">
                  <c:v>C. VALENCIANA</c:v>
                </c:pt>
                <c:pt idx="3">
                  <c:v>C.-LA MANCHA</c:v>
                </c:pt>
                <c:pt idx="4">
                  <c:v>CATALUÑA</c:v>
                </c:pt>
                <c:pt idx="5">
                  <c:v>EXTREMADURA</c:v>
                </c:pt>
                <c:pt idx="6">
                  <c:v>LA RIOJA</c:v>
                </c:pt>
                <c:pt idx="7">
                  <c:v>MURCIA</c:v>
                </c:pt>
                <c:pt idx="8">
                  <c:v>NAVARRA</c:v>
                </c:pt>
              </c:strCache>
            </c:strRef>
          </c:cat>
          <c:val>
            <c:numRef>
              <c:f>'MEL-REPR'!$O$11:$O$19</c:f>
              <c:numCache>
                <c:formatCode>#,##0</c:formatCode>
                <c:ptCount val="9"/>
                <c:pt idx="0">
                  <c:v>2437</c:v>
                </c:pt>
                <c:pt idx="1">
                  <c:v>12098</c:v>
                </c:pt>
                <c:pt idx="2">
                  <c:v>2186</c:v>
                </c:pt>
                <c:pt idx="3">
                  <c:v>1795</c:v>
                </c:pt>
                <c:pt idx="4">
                  <c:v>10146</c:v>
                </c:pt>
                <c:pt idx="5">
                  <c:v>3368</c:v>
                </c:pt>
                <c:pt idx="6">
                  <c:v>377</c:v>
                </c:pt>
                <c:pt idx="7">
                  <c:v>9425</c:v>
                </c:pt>
                <c:pt idx="8">
                  <c:v>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FC-41FD-8FCD-CFCF7E47FCD7}"/>
            </c:ext>
          </c:extLst>
        </c:ser>
        <c:ser>
          <c:idx val="1"/>
          <c:order val="1"/>
          <c:tx>
            <c:v>RSU REGEPA 2021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4E39BCB-CBA3-4B94-9812-4B625D3FABAF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DFC-41FD-8FCD-CFCF7E47FCD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BAB254F-BA8E-412B-9B84-90A82D25AF78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ADFC-41FD-8FCD-CFCF7E47FCD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4870C39-507F-4AB5-8155-5B502AD06EFD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ADFC-41FD-8FCD-CFCF7E47FCD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FAC559B-9C95-490D-A08D-BB530461B89D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DFC-41FD-8FCD-CFCF7E47FCD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A535D90-E0B7-446A-8C86-AA8AAD8A54F4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DFC-41FD-8FCD-CFCF7E47FCD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E5E2E08-AAC0-4710-99F6-2D97D8A340BF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DFC-41FD-8FCD-CFCF7E47FCD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C0FE8591-E68F-4995-8DED-B3F438913C72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DFC-41FD-8FCD-CFCF7E47FCD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4FBB1CE-C9E1-4942-9E84-6B967B6C38DC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ADFC-41FD-8FCD-CFCF7E47FCD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7FF916B-F501-4D4E-86F4-819821CEA755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ADFC-41FD-8FCD-CFCF7E47FC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'MEL-REPR'!$K$11:$K$19</c:f>
              <c:strCache>
                <c:ptCount val="9"/>
                <c:pt idx="0">
                  <c:v>ANDALUCÍA</c:v>
                </c:pt>
                <c:pt idx="1">
                  <c:v>ARAGÓN</c:v>
                </c:pt>
                <c:pt idx="2">
                  <c:v>C. VALENCIANA</c:v>
                </c:pt>
                <c:pt idx="3">
                  <c:v>C.-LA MANCHA</c:v>
                </c:pt>
                <c:pt idx="4">
                  <c:v>CATALUÑA</c:v>
                </c:pt>
                <c:pt idx="5">
                  <c:v>EXTREMADURA</c:v>
                </c:pt>
                <c:pt idx="6">
                  <c:v>LA RIOJA</c:v>
                </c:pt>
                <c:pt idx="7">
                  <c:v>MURCIA</c:v>
                </c:pt>
                <c:pt idx="8">
                  <c:v>NAVARRA</c:v>
                </c:pt>
              </c:strCache>
            </c:strRef>
          </c:cat>
          <c:val>
            <c:numRef>
              <c:f>'MEL-REPR'!$M$11:$M$19</c:f>
              <c:numCache>
                <c:formatCode>#,##0</c:formatCode>
                <c:ptCount val="9"/>
                <c:pt idx="0">
                  <c:v>1664.6699999999996</c:v>
                </c:pt>
                <c:pt idx="1">
                  <c:v>12043.990000000009</c:v>
                </c:pt>
                <c:pt idx="2">
                  <c:v>1673.4800000000005</c:v>
                </c:pt>
                <c:pt idx="3">
                  <c:v>1699.5400000000002</c:v>
                </c:pt>
                <c:pt idx="4">
                  <c:v>9843.7900000000027</c:v>
                </c:pt>
                <c:pt idx="5">
                  <c:v>3631.3999999999974</c:v>
                </c:pt>
                <c:pt idx="6">
                  <c:v>318.47000000000003</c:v>
                </c:pt>
                <c:pt idx="7">
                  <c:v>7313.7820000000065</c:v>
                </c:pt>
                <c:pt idx="8">
                  <c:v>315.54000000000008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'MEL-REPR'!$P$11:$P$19</c15:f>
                <c15:dlblRangeCache>
                  <c:ptCount val="9"/>
                  <c:pt idx="0">
                    <c:v>68%</c:v>
                  </c:pt>
                  <c:pt idx="1">
                    <c:v>100%</c:v>
                  </c:pt>
                  <c:pt idx="2">
                    <c:v>77%</c:v>
                  </c:pt>
                  <c:pt idx="3">
                    <c:v>95%</c:v>
                  </c:pt>
                  <c:pt idx="4">
                    <c:v>97%</c:v>
                  </c:pt>
                  <c:pt idx="5">
                    <c:v>108%</c:v>
                  </c:pt>
                  <c:pt idx="6">
                    <c:v>84%</c:v>
                  </c:pt>
                  <c:pt idx="7">
                    <c:v>78%</c:v>
                  </c:pt>
                  <c:pt idx="8">
                    <c:v>86%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ADFC-41FD-8FCD-CFCF7E47F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47317872"/>
        <c:axId val="-1447317328"/>
        <c:axId val="0"/>
      </c:bar3DChart>
      <c:catAx>
        <c:axId val="-144731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447317328"/>
        <c:crosses val="autoZero"/>
        <c:auto val="1"/>
        <c:lblAlgn val="ctr"/>
        <c:lblOffset val="100"/>
        <c:noMultiLvlLbl val="0"/>
      </c:catAx>
      <c:valAx>
        <c:axId val="-144731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44731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S" sz="1600" baseline="0">
                <a:solidFill>
                  <a:schemeClr val="tx1"/>
                </a:solidFill>
              </a:rPr>
              <a:t>Melocotonero: RSU REGEPA 2021 vs 2020</a:t>
            </a:r>
            <a:endParaRPr lang="es-ES" sz="160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RSU REGEPA 2020</c:v>
          </c:tx>
          <c:spPr>
            <a:solidFill>
              <a:srgbClr val="F1A78A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'MEL-REPR'!$J$84:$J$92</c15:sqref>
                  </c15:fullRef>
                </c:ext>
              </c:extLst>
              <c:f>('MEL-REPR'!$J$84:$J$89,'MEL-REPR'!$J$91)</c:f>
              <c:strCache>
                <c:ptCount val="7"/>
                <c:pt idx="0">
                  <c:v>ANDALUCÍA</c:v>
                </c:pt>
                <c:pt idx="1">
                  <c:v>ARAGÓN</c:v>
                </c:pt>
                <c:pt idx="2">
                  <c:v>C. VALENCIANA</c:v>
                </c:pt>
                <c:pt idx="3">
                  <c:v>C.-LA MANCHA</c:v>
                </c:pt>
                <c:pt idx="4">
                  <c:v>CATALUÑA</c:v>
                </c:pt>
                <c:pt idx="5">
                  <c:v>EXTREMADURA</c:v>
                </c:pt>
                <c:pt idx="6">
                  <c:v>MURCIA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'MEL-REPR'!$K$84:$K$92</c15:sqref>
                  </c15:fullRef>
                </c:ext>
              </c:extLst>
              <c:f>('MEL-REPR'!$K$84:$K$89,'MEL-REPR'!$K$91)</c:f>
              <c:numCache>
                <c:formatCode>#,##0</c:formatCode>
                <c:ptCount val="7"/>
                <c:pt idx="0">
                  <c:v>1459.43</c:v>
                </c:pt>
                <c:pt idx="1">
                  <c:v>9071</c:v>
                </c:pt>
                <c:pt idx="2">
                  <c:v>1298.0700000000002</c:v>
                </c:pt>
                <c:pt idx="3">
                  <c:v>1516.4800000000002</c:v>
                </c:pt>
                <c:pt idx="4">
                  <c:v>6030.6499999999969</c:v>
                </c:pt>
                <c:pt idx="5">
                  <c:v>2308.6800000000003</c:v>
                </c:pt>
                <c:pt idx="6">
                  <c:v>4563.32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E2-49F5-874C-B7EBE49FAC5A}"/>
            </c:ext>
          </c:extLst>
        </c:ser>
        <c:ser>
          <c:idx val="1"/>
          <c:order val="1"/>
          <c:tx>
            <c:v>RSU REGEPA 2021</c:v>
          </c:tx>
          <c:spPr>
            <a:solidFill>
              <a:srgbClr val="D26E2A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4789052-F672-4B32-B7C0-B4B5861F4A34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FEE2-49F5-874C-B7EBE49FAC5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D121FB8-A75D-4BE0-8896-AC370B17BEFF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FEE2-49F5-874C-B7EBE49FAC5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F408875-04AE-4183-845B-4C56FA0663D5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EE2-49F5-874C-B7EBE49FAC5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3DB0A46-275D-4BF6-82C0-C2B4FE0D03F5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EE2-49F5-874C-B7EBE49FAC5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06FA7F4-C98D-4E52-9D55-54A87B4B54E3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EE2-49F5-874C-B7EBE49FAC5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5E2B87D6-1E7E-4844-BFCD-B979FB2E2439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FEE2-49F5-874C-B7EBE49FAC5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A6FDF75E-6048-48C5-A9CB-0E5283DFFDC0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EE2-49F5-874C-B7EBE49FAC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'MEL-REPR'!$J$84:$J$92</c15:sqref>
                  </c15:fullRef>
                </c:ext>
              </c:extLst>
              <c:f>('MEL-REPR'!$J$84:$J$89,'MEL-REPR'!$J$91)</c:f>
              <c:strCache>
                <c:ptCount val="7"/>
                <c:pt idx="0">
                  <c:v>ANDALUCÍA</c:v>
                </c:pt>
                <c:pt idx="1">
                  <c:v>ARAGÓN</c:v>
                </c:pt>
                <c:pt idx="2">
                  <c:v>C. VALENCIANA</c:v>
                </c:pt>
                <c:pt idx="3">
                  <c:v>C.-LA MANCHA</c:v>
                </c:pt>
                <c:pt idx="4">
                  <c:v>CATALUÑA</c:v>
                </c:pt>
                <c:pt idx="5">
                  <c:v>EXTREMADURA</c:v>
                </c:pt>
                <c:pt idx="6">
                  <c:v>MURCIA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'MEL-REPR'!$L$84:$L$92</c15:sqref>
                  </c15:fullRef>
                </c:ext>
              </c:extLst>
              <c:f>('MEL-REPR'!$L$84:$L$89,'MEL-REPR'!$L$91)</c:f>
              <c:numCache>
                <c:formatCode>#,##0</c:formatCode>
                <c:ptCount val="7"/>
                <c:pt idx="0">
                  <c:v>1461.6299999999997</c:v>
                </c:pt>
                <c:pt idx="1">
                  <c:v>8654.54000000001</c:v>
                </c:pt>
                <c:pt idx="2">
                  <c:v>1187.6100000000006</c:v>
                </c:pt>
                <c:pt idx="3">
                  <c:v>1487.6900000000003</c:v>
                </c:pt>
                <c:pt idx="4">
                  <c:v>5373.1500000000033</c:v>
                </c:pt>
                <c:pt idx="5">
                  <c:v>2624.1399999999976</c:v>
                </c:pt>
                <c:pt idx="6">
                  <c:v>4517.4400000000069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'MEL-REPR'!$M$84:$M$92</c15:f>
                <c15:dlblRangeCache>
                  <c:ptCount val="9"/>
                  <c:pt idx="0">
                    <c:v>0,2%</c:v>
                  </c:pt>
                  <c:pt idx="1">
                    <c:v>-5%</c:v>
                  </c:pt>
                  <c:pt idx="2">
                    <c:v>-9%</c:v>
                  </c:pt>
                  <c:pt idx="3">
                    <c:v>-2%</c:v>
                  </c:pt>
                  <c:pt idx="4">
                    <c:v>-11%</c:v>
                  </c:pt>
                  <c:pt idx="5">
                    <c:v>14%</c:v>
                  </c:pt>
                  <c:pt idx="6">
                    <c:v>-11%</c:v>
                  </c:pt>
                  <c:pt idx="7">
                    <c:v>-1%</c:v>
                  </c:pt>
                  <c:pt idx="8">
                    <c:v>-9%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FEE2-49F5-874C-B7EBE49FA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47329296"/>
        <c:axId val="-1447328752"/>
        <c:axId val="0"/>
      </c:bar3DChart>
      <c:catAx>
        <c:axId val="-144732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447328752"/>
        <c:crosses val="autoZero"/>
        <c:auto val="1"/>
        <c:lblAlgn val="ctr"/>
        <c:lblOffset val="100"/>
        <c:noMultiLvlLbl val="0"/>
      </c:catAx>
      <c:valAx>
        <c:axId val="-1447328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44732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S" sz="1600" baseline="0">
                <a:solidFill>
                  <a:schemeClr val="tx1"/>
                </a:solidFill>
              </a:rPr>
              <a:t>Paraguayo: RSU REGEPA 2021 vs 2020</a:t>
            </a:r>
            <a:endParaRPr lang="es-ES" sz="160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514781113632463"/>
          <c:y val="0.15710686374331176"/>
          <c:w val="0.86793676332750969"/>
          <c:h val="0.48463306575207521"/>
        </c:manualLayout>
      </c:layout>
      <c:bar3DChart>
        <c:barDir val="col"/>
        <c:grouping val="clustered"/>
        <c:varyColors val="0"/>
        <c:ser>
          <c:idx val="0"/>
          <c:order val="0"/>
          <c:tx>
            <c:v>RSU REGEPA 2020</c:v>
          </c:tx>
          <c:spPr>
            <a:solidFill>
              <a:srgbClr val="F1A78A"/>
            </a:solidFill>
            <a:ln>
              <a:noFill/>
            </a:ln>
            <a:effectLst/>
            <a:sp3d/>
          </c:spPr>
          <c:invertIfNegative val="0"/>
          <c:cat>
            <c:strRef>
              <c:f>'MEL-REPR'!$J$151:$J$157</c:f>
              <c:strCache>
                <c:ptCount val="7"/>
                <c:pt idx="0">
                  <c:v>ANDALUCÍA</c:v>
                </c:pt>
                <c:pt idx="1">
                  <c:v>ARAGÓN</c:v>
                </c:pt>
                <c:pt idx="2">
                  <c:v>C. VALENCIANA</c:v>
                </c:pt>
                <c:pt idx="3">
                  <c:v>C.-LA MANCHA</c:v>
                </c:pt>
                <c:pt idx="4">
                  <c:v>CATALUÑA</c:v>
                </c:pt>
                <c:pt idx="5">
                  <c:v>EXTREMADURA</c:v>
                </c:pt>
                <c:pt idx="6">
                  <c:v>MURCIA</c:v>
                </c:pt>
              </c:strCache>
            </c:strRef>
          </c:cat>
          <c:val>
            <c:numRef>
              <c:f>'MEL-REPR'!$K$151:$K$157</c:f>
              <c:numCache>
                <c:formatCode>#,##0</c:formatCode>
                <c:ptCount val="7"/>
                <c:pt idx="0">
                  <c:v>172.70000000000002</c:v>
                </c:pt>
                <c:pt idx="1">
                  <c:v>2979.1599999999976</c:v>
                </c:pt>
                <c:pt idx="2">
                  <c:v>503.40999999999997</c:v>
                </c:pt>
                <c:pt idx="3">
                  <c:v>167.01</c:v>
                </c:pt>
                <c:pt idx="4">
                  <c:v>3663.5299999999984</c:v>
                </c:pt>
                <c:pt idx="5">
                  <c:v>679.40000000000009</c:v>
                </c:pt>
                <c:pt idx="6">
                  <c:v>2008.63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C8-4ED7-85B1-93D4008CAB41}"/>
            </c:ext>
          </c:extLst>
        </c:ser>
        <c:ser>
          <c:idx val="1"/>
          <c:order val="1"/>
          <c:tx>
            <c:v>RSU REGEPA 2021</c:v>
          </c:tx>
          <c:spPr>
            <a:solidFill>
              <a:srgbClr val="D26E2A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4A030BE-3EEC-4D7B-8B50-0F6536712C3E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90C8-4ED7-85B1-93D4008CAB4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208057A-A94D-422C-928A-1AF5E4854CBE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90C8-4ED7-85B1-93D4008CAB4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BB2B352-4318-4574-8AAB-C91EDB255D91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90C8-4ED7-85B1-93D4008CAB4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68348CD-8035-456A-876A-64DC70736C65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90C8-4ED7-85B1-93D4008CAB4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6B487BF-D566-4642-997F-D015904D0D48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90C8-4ED7-85B1-93D4008CAB4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8C436F1-E8ED-4FAE-BC49-47FB6F034FF8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90C8-4ED7-85B1-93D4008CAB4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7ED368D-EC5D-423E-BCE5-416BA0D2FFCB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90C8-4ED7-85B1-93D4008CAB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'MEL-REPR'!$J$151:$J$157</c:f>
              <c:strCache>
                <c:ptCount val="7"/>
                <c:pt idx="0">
                  <c:v>ANDALUCÍA</c:v>
                </c:pt>
                <c:pt idx="1">
                  <c:v>ARAGÓN</c:v>
                </c:pt>
                <c:pt idx="2">
                  <c:v>C. VALENCIANA</c:v>
                </c:pt>
                <c:pt idx="3">
                  <c:v>C.-LA MANCHA</c:v>
                </c:pt>
                <c:pt idx="4">
                  <c:v>CATALUÑA</c:v>
                </c:pt>
                <c:pt idx="5">
                  <c:v>EXTREMADURA</c:v>
                </c:pt>
                <c:pt idx="6">
                  <c:v>MURCIA</c:v>
                </c:pt>
              </c:strCache>
            </c:strRef>
          </c:cat>
          <c:val>
            <c:numRef>
              <c:f>'MEL-REPR'!$L$151:$L$157</c:f>
              <c:numCache>
                <c:formatCode>#,##0</c:formatCode>
                <c:ptCount val="7"/>
                <c:pt idx="0">
                  <c:v>203.04000000000002</c:v>
                </c:pt>
                <c:pt idx="1">
                  <c:v>3051.9899999999984</c:v>
                </c:pt>
                <c:pt idx="2">
                  <c:v>483.40999999999985</c:v>
                </c:pt>
                <c:pt idx="3">
                  <c:v>207.79999999999998</c:v>
                </c:pt>
                <c:pt idx="4">
                  <c:v>4266.2899999999991</c:v>
                </c:pt>
                <c:pt idx="5">
                  <c:v>915.00000000000023</c:v>
                </c:pt>
                <c:pt idx="6">
                  <c:v>2611.1319999999996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'MEL-REPR'!$M$151:$M$157</c15:f>
                <c15:dlblRangeCache>
                  <c:ptCount val="7"/>
                  <c:pt idx="0">
                    <c:v>-35%</c:v>
                  </c:pt>
                  <c:pt idx="1">
                    <c:v>-4%</c:v>
                  </c:pt>
                  <c:pt idx="2">
                    <c:v>-8%</c:v>
                  </c:pt>
                  <c:pt idx="3">
                    <c:v>77%</c:v>
                  </c:pt>
                  <c:pt idx="4">
                    <c:v>36%</c:v>
                  </c:pt>
                  <c:pt idx="5">
                    <c:v>-14%</c:v>
                  </c:pt>
                  <c:pt idx="6">
                    <c:v>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90C8-4ED7-85B1-93D4008CA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35528640"/>
        <c:axId val="-1335523200"/>
        <c:axId val="0"/>
      </c:bar3DChart>
      <c:catAx>
        <c:axId val="-133552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35523200"/>
        <c:crosses val="autoZero"/>
        <c:auto val="1"/>
        <c:lblAlgn val="ctr"/>
        <c:lblOffset val="100"/>
        <c:noMultiLvlLbl val="0"/>
      </c:catAx>
      <c:valAx>
        <c:axId val="-133552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3552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Nectarino: Superficies anuales 2021 (ha) vs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RSU REGEPA 2021</a:t>
            </a:r>
            <a:endParaRPr lang="es-E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6350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v>Superficies anuales 2021 (ha)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('NEC-REPR'!$A$11,'NEC-REPR'!$A$20,'NEC-REPR'!$A$24,'NEC-REPR'!$A$44,'NEC-REPR'!$A$49,'NEC-REPR'!$A$63)</c:f>
              <c:strCache>
                <c:ptCount val="6"/>
                <c:pt idx="0">
                  <c:v>ANDALUCÍA</c:v>
                </c:pt>
                <c:pt idx="1">
                  <c:v>ARAGÓN</c:v>
                </c:pt>
                <c:pt idx="2">
                  <c:v>C. VALENCIANA</c:v>
                </c:pt>
                <c:pt idx="3">
                  <c:v>CATALUÑA</c:v>
                </c:pt>
                <c:pt idx="4">
                  <c:v>EXTREMADURA</c:v>
                </c:pt>
                <c:pt idx="5">
                  <c:v>MURCIA</c:v>
                </c:pt>
              </c:strCache>
            </c:strRef>
          </c:cat>
          <c:val>
            <c:numRef>
              <c:f>('NEC-REPR'!$F$11,'NEC-REPR'!$F$20,'NEC-REPR'!$F$24,'NEC-REPR'!$F$44,'NEC-REPR'!$F$49,'NEC-REPR'!$F$63)</c:f>
              <c:numCache>
                <c:formatCode>#,##0</c:formatCode>
                <c:ptCount val="6"/>
                <c:pt idx="0">
                  <c:v>1646</c:v>
                </c:pt>
                <c:pt idx="1">
                  <c:v>8176</c:v>
                </c:pt>
                <c:pt idx="2">
                  <c:v>1783</c:v>
                </c:pt>
                <c:pt idx="3">
                  <c:v>8924</c:v>
                </c:pt>
                <c:pt idx="4">
                  <c:v>4146</c:v>
                </c:pt>
                <c:pt idx="5">
                  <c:v>3600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09-426D-BE19-1694206F4D07}"/>
            </c:ext>
          </c:extLst>
        </c:ser>
        <c:ser>
          <c:idx val="0"/>
          <c:order val="1"/>
          <c:tx>
            <c:v>RSU REGEPA 2021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9A775DD-E3B4-4A09-837C-51DCD1F62BBB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6973-48BB-9099-789211E2C52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78C0CAE-6E2B-4E59-9208-3BCD7B78AA8A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6973-48BB-9099-789211E2C52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8010E76-24B7-4FC6-98F7-2734BF54982B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6973-48BB-9099-789211E2C52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B416839-9BDB-4A73-AA0E-ADE0DE3AF655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6973-48BB-9099-789211E2C52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F96C73C-DD78-4BB0-90E0-A7849B361F30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6973-48BB-9099-789211E2C52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7317507-FE1D-462C-8F1F-C57DBC22DB97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6973-48BB-9099-789211E2C52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none" lIns="252000" tIns="19050" rIns="38100" bIns="19050" anchor="t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cat>
            <c:strRef>
              <c:f>('NEC-REPR'!$A$11,'NEC-REPR'!$A$20,'NEC-REPR'!$A$24,'NEC-REPR'!$A$44,'NEC-REPR'!$A$49,'NEC-REPR'!$A$63)</c:f>
              <c:strCache>
                <c:ptCount val="6"/>
                <c:pt idx="0">
                  <c:v>ANDALUCÍA</c:v>
                </c:pt>
                <c:pt idx="1">
                  <c:v>ARAGÓN</c:v>
                </c:pt>
                <c:pt idx="2">
                  <c:v>C. VALENCIANA</c:v>
                </c:pt>
                <c:pt idx="3">
                  <c:v>CATALUÑA</c:v>
                </c:pt>
                <c:pt idx="4">
                  <c:v>EXTREMADURA</c:v>
                </c:pt>
                <c:pt idx="5">
                  <c:v>MURCIA</c:v>
                </c:pt>
              </c:strCache>
            </c:strRef>
          </c:cat>
          <c:val>
            <c:numRef>
              <c:f>('NEC-REPR'!$D$11,'NEC-REPR'!$D$20,'NEC-REPR'!$D$24,'NEC-REPR'!$D$44,'NEC-REPR'!$D$49,'NEC-REPR'!$D$63)</c:f>
              <c:numCache>
                <c:formatCode>#,##0</c:formatCode>
                <c:ptCount val="6"/>
                <c:pt idx="0">
                  <c:v>1277.9900000000002</c:v>
                </c:pt>
                <c:pt idx="1">
                  <c:v>7299.3600000000079</c:v>
                </c:pt>
                <c:pt idx="2">
                  <c:v>732.30000000000007</c:v>
                </c:pt>
                <c:pt idx="3">
                  <c:v>7995.4299999999866</c:v>
                </c:pt>
                <c:pt idx="4">
                  <c:v>4211.0399999999991</c:v>
                </c:pt>
                <c:pt idx="5">
                  <c:v>3499.1200000000003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('NEC-REPR'!$H$11,'NEC-REPR'!$H$20,'NEC-REPR'!$H$24,'NEC-REPR'!$H$44,'NEC-REPR'!$H$49,'NEC-REPR'!$H$63)</c15:f>
                <c15:dlblRangeCache>
                  <c:ptCount val="6"/>
                  <c:pt idx="0">
                    <c:v>78%</c:v>
                  </c:pt>
                  <c:pt idx="1">
                    <c:v>89%</c:v>
                  </c:pt>
                  <c:pt idx="2">
                    <c:v>41%</c:v>
                  </c:pt>
                  <c:pt idx="3">
                    <c:v>90%</c:v>
                  </c:pt>
                  <c:pt idx="4">
                    <c:v>102%</c:v>
                  </c:pt>
                  <c:pt idx="5">
                    <c:v>97%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C209-426D-BE19-1694206F4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47327664"/>
        <c:axId val="-1613480384"/>
        <c:axId val="0"/>
      </c:bar3DChart>
      <c:catAx>
        <c:axId val="-144732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613480384"/>
        <c:crosses val="autoZero"/>
        <c:auto val="1"/>
        <c:lblAlgn val="ctr"/>
        <c:lblOffset val="100"/>
        <c:noMultiLvlLbl val="0"/>
      </c:catAx>
      <c:valAx>
        <c:axId val="-161348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Superficie</a:t>
                </a:r>
                <a:r>
                  <a:rPr lang="es-ES" baseline="0"/>
                  <a:t> (ha)</a:t>
                </a:r>
                <a:endParaRPr lang="es-E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44732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Nectarino: RSU REGEPA 2021 vs 2020</a:t>
            </a:r>
            <a:endParaRPr lang="es-E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6350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v>RSU REGEPA 2020</c:v>
          </c:tx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  <a:sp3d>
              <a:contourClr>
                <a:srgbClr val="FF99FF"/>
              </a:contourClr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27A0432-712C-44E9-8C0E-0131927C84E8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09B2-40B7-A47E-153B6FBE865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7F0FAF9-3D8C-49FF-B3DC-0C06543853A5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09B2-40B7-A47E-153B6FBE865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2541E4A-3D9B-4D06-9577-A68109F3243F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09B2-40B7-A47E-153B6FBE865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0520115-E31D-4BC5-9B4A-22CAEAF3BD3B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09B2-40B7-A47E-153B6FBE865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B69852D-9BA3-469A-A2E1-2D6D83B5ADC8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09B2-40B7-A47E-153B6FBE865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E1F214B-994A-4779-9166-29B8EF537B01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09B2-40B7-A47E-153B6FBE86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1440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cat>
            <c:strRef>
              <c:f>('NEC-REPR'!$A$11,'NEC-REPR'!$A$20,'NEC-REPR'!$A$24,'NEC-REPR'!$A$44,'NEC-REPR'!$A$49,'NEC-REPR'!$A$63)</c:f>
              <c:strCache>
                <c:ptCount val="6"/>
                <c:pt idx="0">
                  <c:v>ANDALUCÍA</c:v>
                </c:pt>
                <c:pt idx="1">
                  <c:v>ARAGÓN</c:v>
                </c:pt>
                <c:pt idx="2">
                  <c:v>C. VALENCIANA</c:v>
                </c:pt>
                <c:pt idx="3">
                  <c:v>CATALUÑA</c:v>
                </c:pt>
                <c:pt idx="4">
                  <c:v>EXTREMADURA</c:v>
                </c:pt>
                <c:pt idx="5">
                  <c:v>MURCIA</c:v>
                </c:pt>
              </c:strCache>
            </c:strRef>
          </c:cat>
          <c:val>
            <c:numRef>
              <c:f>('NEC-REPR'!$C$11,'NEC-REPR'!$C$20,'NEC-REPR'!$C$24,'NEC-REPR'!$C$44,'NEC-REPR'!$C$49,'NEC-REPR'!$C$63)</c:f>
              <c:numCache>
                <c:formatCode>#,##0</c:formatCode>
                <c:ptCount val="6"/>
                <c:pt idx="0">
                  <c:v>1466.38</c:v>
                </c:pt>
                <c:pt idx="1">
                  <c:v>7216.8300000000036</c:v>
                </c:pt>
                <c:pt idx="2">
                  <c:v>808.05</c:v>
                </c:pt>
                <c:pt idx="3">
                  <c:v>8245.0699999999943</c:v>
                </c:pt>
                <c:pt idx="4">
                  <c:v>3277.79</c:v>
                </c:pt>
                <c:pt idx="5">
                  <c:v>2724.1099999999992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('NEC-REPR'!$L$11,'NEC-REPR'!$L$20,'NEC-REPR'!$L$24,'NEC-REPR'!$L$44,'NEC-REPR'!$L$49,'NEC-REPR'!$L$63)</c15:f>
                <c15:dlblRangeCache>
                  <c:ptCount val="6"/>
                  <c:pt idx="0">
                    <c:v>-13%</c:v>
                  </c:pt>
                  <c:pt idx="1">
                    <c:v>1,1%</c:v>
                  </c:pt>
                  <c:pt idx="2">
                    <c:v>-9%</c:v>
                  </c:pt>
                  <c:pt idx="3">
                    <c:v>-3%</c:v>
                  </c:pt>
                  <c:pt idx="4">
                    <c:v>28%</c:v>
                  </c:pt>
                  <c:pt idx="5">
                    <c:v>28%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4FAB-4541-B487-9298F26A2CAC}"/>
            </c:ext>
          </c:extLst>
        </c:ser>
        <c:ser>
          <c:idx val="0"/>
          <c:order val="1"/>
          <c:tx>
            <c:v>RSU REGEPA 2021</c:v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('NEC-REPR'!$A$11,'NEC-REPR'!$A$20,'NEC-REPR'!$A$24,'NEC-REPR'!$A$44,'NEC-REPR'!$A$49,'NEC-REPR'!$A$63)</c:f>
              <c:strCache>
                <c:ptCount val="6"/>
                <c:pt idx="0">
                  <c:v>ANDALUCÍA</c:v>
                </c:pt>
                <c:pt idx="1">
                  <c:v>ARAGÓN</c:v>
                </c:pt>
                <c:pt idx="2">
                  <c:v>C. VALENCIANA</c:v>
                </c:pt>
                <c:pt idx="3">
                  <c:v>CATALUÑA</c:v>
                </c:pt>
                <c:pt idx="4">
                  <c:v>EXTREMADURA</c:v>
                </c:pt>
                <c:pt idx="5">
                  <c:v>MURCIA</c:v>
                </c:pt>
              </c:strCache>
            </c:strRef>
          </c:cat>
          <c:val>
            <c:numRef>
              <c:f>('NEC-REPR'!$D$11,'NEC-REPR'!$D$20,'NEC-REPR'!$D$24,'NEC-REPR'!$D$44,'NEC-REPR'!$D$49,'NEC-REPR'!$D$63)</c:f>
              <c:numCache>
                <c:formatCode>#,##0</c:formatCode>
                <c:ptCount val="6"/>
                <c:pt idx="0">
                  <c:v>1277.9900000000002</c:v>
                </c:pt>
                <c:pt idx="1">
                  <c:v>7299.3600000000079</c:v>
                </c:pt>
                <c:pt idx="2">
                  <c:v>732.30000000000007</c:v>
                </c:pt>
                <c:pt idx="3">
                  <c:v>7995.4299999999866</c:v>
                </c:pt>
                <c:pt idx="4">
                  <c:v>4211.0399999999991</c:v>
                </c:pt>
                <c:pt idx="5">
                  <c:v>3499.1200000000003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AB-4541-B487-9298F26A2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613489632"/>
        <c:axId val="-1357209856"/>
        <c:axId val="0"/>
      </c:bar3DChart>
      <c:catAx>
        <c:axId val="-161348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7209856"/>
        <c:crosses val="autoZero"/>
        <c:auto val="1"/>
        <c:lblAlgn val="ctr"/>
        <c:lblOffset val="100"/>
        <c:noMultiLvlLbl val="0"/>
      </c:catAx>
      <c:valAx>
        <c:axId val="-135720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Superficie</a:t>
                </a:r>
                <a:r>
                  <a:rPr lang="es-ES" baseline="0"/>
                  <a:t> (ha)</a:t>
                </a:r>
                <a:endParaRPr lang="es-E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613489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Distribución autonómica de la superficie plantada</a:t>
            </a:r>
          </a:p>
        </c:rich>
      </c:tx>
      <c:layout>
        <c:manualLayout>
          <c:xMode val="edge"/>
          <c:yMode val="edge"/>
          <c:x val="0.16928455818022747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4B2-4BC5-A667-41E27D61089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4B2-4BC5-A667-41E27D61089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4B2-4BC5-A667-41E27D61089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507-49D9-B0B0-62C3C2DF387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507-49D9-B0B0-62C3C2DF387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507-49D9-B0B0-62C3C2DF38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('NEC-EDAD'!$A$10,'NEC-EDAD'!$A$19,'NEC-EDAD'!$A$23,'NEC-EDAD'!$A$35,'NEC-EDAD'!$A$40,'NEC-EDAD'!$A$49)</c:f>
              <c:strCache>
                <c:ptCount val="6"/>
                <c:pt idx="0">
                  <c:v>ANDALUCÍA</c:v>
                </c:pt>
                <c:pt idx="1">
                  <c:v>ARAGÓN</c:v>
                </c:pt>
                <c:pt idx="2">
                  <c:v>C. VALENCIANA</c:v>
                </c:pt>
                <c:pt idx="3">
                  <c:v>CATALUÑA</c:v>
                </c:pt>
                <c:pt idx="4">
                  <c:v>EXTREMADURA</c:v>
                </c:pt>
                <c:pt idx="5">
                  <c:v>MURCIA</c:v>
                </c:pt>
              </c:strCache>
            </c:strRef>
          </c:cat>
          <c:val>
            <c:numRef>
              <c:f>('NEC-EDAD'!$AA$10,'NEC-EDAD'!$AA$19,'NEC-EDAD'!$AA$23,'NEC-EDAD'!$AA$35,'NEC-EDAD'!$AA$40,'NEC-EDAD'!$AA$49)</c:f>
              <c:numCache>
                <c:formatCode>0%</c:formatCode>
                <c:ptCount val="6"/>
                <c:pt idx="0">
                  <c:v>5.0730134610567711E-2</c:v>
                </c:pt>
                <c:pt idx="1">
                  <c:v>0.28974993182340542</c:v>
                </c:pt>
                <c:pt idx="2">
                  <c:v>2.9068832757156743E-2</c:v>
                </c:pt>
                <c:pt idx="3">
                  <c:v>0.31738060561457571</c:v>
                </c:pt>
                <c:pt idx="4">
                  <c:v>0.16715829235790977</c:v>
                </c:pt>
                <c:pt idx="5">
                  <c:v>0.13889844882865268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44B2-4BC5-A667-41E27D61089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F</a:t>
            </a:r>
            <a:r>
              <a:rPr lang="es-ES" baseline="0"/>
              <a:t>dH (CCAA): Representatividad 2020 vs 2021</a:t>
            </a:r>
            <a:endParaRPr lang="es-ES"/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9507960652965847E-2"/>
          <c:y val="0.13014031492186356"/>
          <c:w val="0.90668747843870112"/>
          <c:h val="0.58493330167638058"/>
        </c:manualLayout>
      </c:layout>
      <c:bar3DChart>
        <c:barDir val="col"/>
        <c:grouping val="clustered"/>
        <c:varyColors val="0"/>
        <c:ser>
          <c:idx val="0"/>
          <c:order val="0"/>
          <c:tx>
            <c:v>Representatividad 2020 </c:v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(FdH!$A$11,FdH!$A$22,FdH!$A$26,FdH!$A$40,FdH!$A$48,FdH!$A$53,FdH!$A$67)</c:f>
              <c:strCache>
                <c:ptCount val="7"/>
                <c:pt idx="0">
                  <c:v>ANDALUCÍA</c:v>
                </c:pt>
                <c:pt idx="1">
                  <c:v>ARAGÓN</c:v>
                </c:pt>
                <c:pt idx="2">
                  <c:v>C. VALENCIANA</c:v>
                </c:pt>
                <c:pt idx="3">
                  <c:v>C.-LA MANCHA</c:v>
                </c:pt>
                <c:pt idx="4">
                  <c:v>CATALUÑA</c:v>
                </c:pt>
                <c:pt idx="5">
                  <c:v>EXTREMADURA</c:v>
                </c:pt>
                <c:pt idx="6">
                  <c:v>MURCIA</c:v>
                </c:pt>
              </c:strCache>
            </c:strRef>
          </c:cat>
          <c:val>
            <c:numRef>
              <c:f>(FdH!$F$11,FdH!$F$22,FdH!$F$26,FdH!$F$40,FdH!$F$48,FdH!$F$53,FdH!$F$67)</c:f>
              <c:numCache>
                <c:formatCode>0%</c:formatCode>
                <c:ptCount val="7"/>
                <c:pt idx="0">
                  <c:v>0.61788144635447539</c:v>
                </c:pt>
                <c:pt idx="1">
                  <c:v>0.99409012429395294</c:v>
                </c:pt>
                <c:pt idx="2">
                  <c:v>0.60256152601549873</c:v>
                </c:pt>
                <c:pt idx="3">
                  <c:v>0.94395680147058836</c:v>
                </c:pt>
                <c:pt idx="4">
                  <c:v>0.93594972067039073</c:v>
                </c:pt>
                <c:pt idx="5">
                  <c:v>0.91077293831527739</c:v>
                </c:pt>
                <c:pt idx="6">
                  <c:v>0.70793386219805676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47-4020-9C6A-439A18D98A36}"/>
            </c:ext>
          </c:extLst>
        </c:ser>
        <c:ser>
          <c:idx val="1"/>
          <c:order val="1"/>
          <c:tx>
            <c:v>Representatividad 2021</c:v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(FdH!$A$11,FdH!$A$22,FdH!$A$26,FdH!$A$40,FdH!$A$48,FdH!$A$53,FdH!$A$67)</c:f>
              <c:strCache>
                <c:ptCount val="7"/>
                <c:pt idx="0">
                  <c:v>ANDALUCÍA</c:v>
                </c:pt>
                <c:pt idx="1">
                  <c:v>ARAGÓN</c:v>
                </c:pt>
                <c:pt idx="2">
                  <c:v>C. VALENCIANA</c:v>
                </c:pt>
                <c:pt idx="3">
                  <c:v>C.-LA MANCHA</c:v>
                </c:pt>
                <c:pt idx="4">
                  <c:v>CATALUÑA</c:v>
                </c:pt>
                <c:pt idx="5">
                  <c:v>EXTREMADURA</c:v>
                </c:pt>
                <c:pt idx="6">
                  <c:v>MURCIA</c:v>
                </c:pt>
              </c:strCache>
            </c:strRef>
          </c:cat>
          <c:val>
            <c:numRef>
              <c:f>(FdH!$G$11,FdH!$G$22,FdH!$G$26,FdH!$G$40,FdH!$G$48,FdH!$G$53,FdH!$G$67)</c:f>
              <c:numCache>
                <c:formatCode>0%</c:formatCode>
                <c:ptCount val="7"/>
                <c:pt idx="0">
                  <c:v>0.59600268685881774</c:v>
                </c:pt>
                <c:pt idx="1">
                  <c:v>0.912978103856805</c:v>
                </c:pt>
                <c:pt idx="2">
                  <c:v>0.6229990202191148</c:v>
                </c:pt>
                <c:pt idx="3">
                  <c:v>0.94314958775029445</c:v>
                </c:pt>
                <c:pt idx="4">
                  <c:v>0.93354045945834818</c:v>
                </c:pt>
                <c:pt idx="5">
                  <c:v>0.99805827442450579</c:v>
                </c:pt>
                <c:pt idx="6">
                  <c:v>0.78460207475451438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47-4020-9C6A-439A18D98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47332560"/>
        <c:axId val="-1447323856"/>
        <c:axId val="0"/>
      </c:bar3DChart>
      <c:catAx>
        <c:axId val="-1447332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447323856"/>
        <c:crosses val="autoZero"/>
        <c:auto val="1"/>
        <c:lblAlgn val="ctr"/>
        <c:lblOffset val="100"/>
        <c:noMultiLvlLbl val="0"/>
      </c:catAx>
      <c:valAx>
        <c:axId val="-144732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447332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NECTARINO: Representatividad de la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información RSU REGEPA vs Superficies anuales</a:t>
            </a:r>
            <a:endParaRPr lang="es-E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2A-42D3-86A7-30C5522E05B9}"/>
              </c:ext>
            </c:extLst>
          </c:dPt>
          <c:cat>
            <c:strRef>
              <c:f>('NEC-REPR'!$A$11,'NEC-REPR'!$A$20,'NEC-REPR'!$A$24,'NEC-REPR'!$A$44,'NEC-REPR'!$A$49,'NEC-REPR'!$A$63,'NEC-REPR'!$A$70)</c:f>
              <c:strCache>
                <c:ptCount val="7"/>
                <c:pt idx="0">
                  <c:v>ANDALUCÍA</c:v>
                </c:pt>
                <c:pt idx="1">
                  <c:v>ARAGÓN</c:v>
                </c:pt>
                <c:pt idx="2">
                  <c:v>C. VALENCIANA</c:v>
                </c:pt>
                <c:pt idx="3">
                  <c:v>CATALUÑA</c:v>
                </c:pt>
                <c:pt idx="4">
                  <c:v>EXTREMADURA</c:v>
                </c:pt>
                <c:pt idx="5">
                  <c:v>MURCIA</c:v>
                </c:pt>
                <c:pt idx="6">
                  <c:v>ESPAÑA</c:v>
                </c:pt>
              </c:strCache>
            </c:strRef>
          </c:cat>
          <c:val>
            <c:numRef>
              <c:f>('NEC-REPR'!$H$11,'NEC-REPR'!$H$20,'NEC-REPR'!$H$24,'NEC-REPR'!$H$44,'NEC-REPR'!$H$49,'NEC-REPR'!$H$63,'NEC-REPR'!$H$70)</c:f>
              <c:numCache>
                <c:formatCode>0%</c:formatCode>
                <c:ptCount val="7"/>
                <c:pt idx="0">
                  <c:v>0.77642162818955052</c:v>
                </c:pt>
                <c:pt idx="1">
                  <c:v>0.89277886497064673</c:v>
                </c:pt>
                <c:pt idx="2">
                  <c:v>0.41071228266965792</c:v>
                </c:pt>
                <c:pt idx="3">
                  <c:v>0.89594688480501872</c:v>
                </c:pt>
                <c:pt idx="4">
                  <c:v>1.0156874095513746</c:v>
                </c:pt>
                <c:pt idx="5">
                  <c:v>0.97197777777777783</c:v>
                </c:pt>
                <c:pt idx="6">
                  <c:v>0.88339832380685168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C-4794-9C36-B3974F423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57220192"/>
        <c:axId val="-1357219648"/>
      </c:barChart>
      <c:catAx>
        <c:axId val="-135722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7219648"/>
        <c:crosses val="autoZero"/>
        <c:auto val="1"/>
        <c:lblAlgn val="ctr"/>
        <c:lblOffset val="100"/>
        <c:noMultiLvlLbl val="0"/>
      </c:catAx>
      <c:valAx>
        <c:axId val="-1357219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7220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Título del gráfico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v>Superficies anuales 2021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('NEC-REPR'!$A$11,'NEC-REPR'!$A$20,'NEC-REPR'!$A$24,'NEC-REPR'!$A$44,'NEC-REPR'!$A$49,'NEC-REPR'!$A$63)</c:f>
              <c:strCache>
                <c:ptCount val="6"/>
                <c:pt idx="0">
                  <c:v>ANDALUCÍA</c:v>
                </c:pt>
                <c:pt idx="1">
                  <c:v>ARAGÓN</c:v>
                </c:pt>
                <c:pt idx="2">
                  <c:v>C. VALENCIANA</c:v>
                </c:pt>
                <c:pt idx="3">
                  <c:v>CATALUÑA</c:v>
                </c:pt>
                <c:pt idx="4">
                  <c:v>EXTREMADURA</c:v>
                </c:pt>
                <c:pt idx="5">
                  <c:v>MURCIA</c:v>
                </c:pt>
              </c:strCache>
            </c:strRef>
          </c:cat>
          <c:val>
            <c:numRef>
              <c:f>('NEC-REPR'!$F$11,'NEC-REPR'!$F$20,'NEC-REPR'!$F$24,'NEC-REPR'!$F$44,'NEC-REPR'!$F$49,'NEC-REPR'!$F$63)</c:f>
              <c:numCache>
                <c:formatCode>#,##0</c:formatCode>
                <c:ptCount val="6"/>
                <c:pt idx="0">
                  <c:v>1646</c:v>
                </c:pt>
                <c:pt idx="1">
                  <c:v>8176</c:v>
                </c:pt>
                <c:pt idx="2">
                  <c:v>1783</c:v>
                </c:pt>
                <c:pt idx="3">
                  <c:v>8924</c:v>
                </c:pt>
                <c:pt idx="4">
                  <c:v>4146</c:v>
                </c:pt>
                <c:pt idx="5">
                  <c:v>3600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91-4ECB-80FC-8BE60DA04E1E}"/>
            </c:ext>
          </c:extLst>
        </c:ser>
        <c:ser>
          <c:idx val="0"/>
          <c:order val="1"/>
          <c:tx>
            <c:v>RSU REGEPA 2021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('NEC-REPR'!$A$11,'NEC-REPR'!$A$20,'NEC-REPR'!$A$24,'NEC-REPR'!$A$44,'NEC-REPR'!$A$49,'NEC-REPR'!$A$63)</c:f>
              <c:strCache>
                <c:ptCount val="6"/>
                <c:pt idx="0">
                  <c:v>ANDALUCÍA</c:v>
                </c:pt>
                <c:pt idx="1">
                  <c:v>ARAGÓN</c:v>
                </c:pt>
                <c:pt idx="2">
                  <c:v>C. VALENCIANA</c:v>
                </c:pt>
                <c:pt idx="3">
                  <c:v>CATALUÑA</c:v>
                </c:pt>
                <c:pt idx="4">
                  <c:v>EXTREMADURA</c:v>
                </c:pt>
                <c:pt idx="5">
                  <c:v>MURCIA</c:v>
                </c:pt>
              </c:strCache>
            </c:strRef>
          </c:cat>
          <c:val>
            <c:numRef>
              <c:f>('NEC-REPR'!$D$11,'NEC-REPR'!$D$20,'NEC-REPR'!$D$24,'NEC-REPR'!$D$44,'NEC-REPR'!$D$49,'NEC-REPR'!$D$63)</c:f>
              <c:numCache>
                <c:formatCode>#,##0</c:formatCode>
                <c:ptCount val="6"/>
                <c:pt idx="0">
                  <c:v>1277.9900000000002</c:v>
                </c:pt>
                <c:pt idx="1">
                  <c:v>7299.3600000000079</c:v>
                </c:pt>
                <c:pt idx="2">
                  <c:v>732.30000000000007</c:v>
                </c:pt>
                <c:pt idx="3">
                  <c:v>7995.4299999999866</c:v>
                </c:pt>
                <c:pt idx="4">
                  <c:v>4211.0399999999991</c:v>
                </c:pt>
                <c:pt idx="5">
                  <c:v>3499.1200000000003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91-4ECB-80FC-8BE60DA04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57219104"/>
        <c:axId val="-1357218560"/>
        <c:axId val="0"/>
      </c:bar3DChart>
      <c:catAx>
        <c:axId val="-135721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7218560"/>
        <c:crosses val="autoZero"/>
        <c:auto val="1"/>
        <c:lblAlgn val="ctr"/>
        <c:lblOffset val="100"/>
        <c:noMultiLvlLbl val="0"/>
      </c:catAx>
      <c:valAx>
        <c:axId val="-135721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Título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7219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solidFill>
                  <a:schemeClr val="tx1"/>
                </a:solidFill>
                <a:effectLst/>
              </a:rPr>
              <a:t>Distribución autonómica de la superficie plantada</a:t>
            </a:r>
            <a:endParaRPr lang="es-ES" sz="1400">
              <a:solidFill>
                <a:schemeClr val="tx1"/>
              </a:solidFill>
              <a:effectLst/>
            </a:endParaRP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'CIR-REPR'!$T$10</c:f>
              <c:strCache>
                <c:ptCount val="1"/>
                <c:pt idx="0">
                  <c:v>Distribución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FDE-44DA-BF6D-22A07CA1706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FDE-44DA-BF6D-22A07CA1706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8F9-426F-98C1-8DBDD17692A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8F9-426F-98C1-8DBDD17692A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8F9-426F-98C1-8DBDD17692A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8F9-426F-98C1-8DBDD17692A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8F9-426F-98C1-8DBDD17692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'CIR-REPR'!$N$11:$N$17</c:f>
              <c:strCache>
                <c:ptCount val="7"/>
                <c:pt idx="0">
                  <c:v>ANDALUCÍA</c:v>
                </c:pt>
                <c:pt idx="1">
                  <c:v>ARAGÓN</c:v>
                </c:pt>
                <c:pt idx="2">
                  <c:v>C. VALENCIANA</c:v>
                </c:pt>
                <c:pt idx="3">
                  <c:v>C.-LA MANCHA</c:v>
                </c:pt>
                <c:pt idx="4">
                  <c:v>CATALUÑA</c:v>
                </c:pt>
                <c:pt idx="5">
                  <c:v>EXTREMADURA</c:v>
                </c:pt>
                <c:pt idx="6">
                  <c:v>MURCIA</c:v>
                </c:pt>
              </c:strCache>
            </c:strRef>
          </c:cat>
          <c:val>
            <c:numRef>
              <c:f>'CIR-REPR'!$T$11:$T$17</c:f>
              <c:numCache>
                <c:formatCode>0%</c:formatCode>
                <c:ptCount val="7"/>
                <c:pt idx="0">
                  <c:v>9.3871341820933929E-2</c:v>
                </c:pt>
                <c:pt idx="1">
                  <c:v>0.10376998980266275</c:v>
                </c:pt>
                <c:pt idx="2">
                  <c:v>7.760185086074381E-2</c:v>
                </c:pt>
                <c:pt idx="3">
                  <c:v>3.3195963898885107E-2</c:v>
                </c:pt>
                <c:pt idx="4">
                  <c:v>3.1136285063136048E-2</c:v>
                </c:pt>
                <c:pt idx="5">
                  <c:v>0.60020636673348005</c:v>
                </c:pt>
                <c:pt idx="6">
                  <c:v>3.2622269847191424E-2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8FDE-44DA-BF6D-22A07CA17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35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CIRUELO: Representatividad de la información </a:t>
            </a:r>
            <a:endParaRPr lang="es-ES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RSU REGEPA vs Superficies anuales</a:t>
            </a:r>
            <a:endParaRPr lang="es-ES" sz="1400">
              <a:effectLst/>
            </a:endParaRP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('CIR-REPR'!$A$11,'CIR-REPR'!$A$20,'CIR-REPR'!$A$26,'CIR-REPR'!$A$40,'CIR-REPR'!$A$48,'CIR-REPR'!$A$53,'CIR-REPR'!$A$63,'CIR-REPR'!$A$67,'CIR-REPR'!$A$69,'CIR-REPR'!$A$78)</c:f>
              <c:strCache>
                <c:ptCount val="10"/>
                <c:pt idx="0">
                  <c:v>ANDALUCÍA</c:v>
                </c:pt>
                <c:pt idx="1">
                  <c:v>ARAGÓN</c:v>
                </c:pt>
                <c:pt idx="2">
                  <c:v>C. VALENCIANA</c:v>
                </c:pt>
                <c:pt idx="3">
                  <c:v>C.- LA MANCHA</c:v>
                </c:pt>
                <c:pt idx="4">
                  <c:v>CATALUÑA</c:v>
                </c:pt>
                <c:pt idx="5">
                  <c:v>EXTREMADURA</c:v>
                </c:pt>
                <c:pt idx="6">
                  <c:v>LA RIOJA</c:v>
                </c:pt>
                <c:pt idx="7">
                  <c:v>MURCIA</c:v>
                </c:pt>
                <c:pt idx="8">
                  <c:v>NAVARRA</c:v>
                </c:pt>
                <c:pt idx="9">
                  <c:v>ESPAÑA</c:v>
                </c:pt>
              </c:strCache>
            </c:strRef>
          </c:cat>
          <c:val>
            <c:numRef>
              <c:f>('CIR-REPR'!$H$11,'CIR-REPR'!$H$20,'CIR-REPR'!$H$26,'CIR-REPR'!$H$40,'CIR-REPR'!$H$48,'CIR-REPR'!$H$53,'CIR-REPR'!$H$63,'CIR-REPR'!$H$67,'CIR-REPR'!$H$69,'CIR-REPR'!$H$78)</c:f>
              <c:numCache>
                <c:formatCode>0%</c:formatCode>
                <c:ptCount val="10"/>
                <c:pt idx="0">
                  <c:v>0.79584346504559245</c:v>
                </c:pt>
                <c:pt idx="1">
                  <c:v>0.86984973703981971</c:v>
                </c:pt>
                <c:pt idx="2">
                  <c:v>0.58382333108563733</c:v>
                </c:pt>
                <c:pt idx="3">
                  <c:v>0.84559360730593613</c:v>
                </c:pt>
                <c:pt idx="4">
                  <c:v>0.88619897959183669</c:v>
                </c:pt>
                <c:pt idx="5">
                  <c:v>1.0370992721077898</c:v>
                </c:pt>
                <c:pt idx="6">
                  <c:v>0.60549356223175954</c:v>
                </c:pt>
                <c:pt idx="7">
                  <c:v>0.67778258845437622</c:v>
                </c:pt>
                <c:pt idx="8">
                  <c:v>0.81079999999999997</c:v>
                </c:pt>
                <c:pt idx="9">
                  <c:v>0.81527798684691277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67-4F62-9B2A-70B45928A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57210944"/>
        <c:axId val="-1357218016"/>
      </c:barChart>
      <c:catAx>
        <c:axId val="-135721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7218016"/>
        <c:crosses val="autoZero"/>
        <c:auto val="1"/>
        <c:lblAlgn val="ctr"/>
        <c:lblOffset val="100"/>
        <c:noMultiLvlLbl val="0"/>
      </c:catAx>
      <c:valAx>
        <c:axId val="-135721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7210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tx1"/>
                </a:solidFill>
              </a:rPr>
              <a:t>Ciruelo:</a:t>
            </a:r>
            <a:r>
              <a:rPr lang="es-ES" baseline="0">
                <a:solidFill>
                  <a:schemeClr val="tx1"/>
                </a:solidFill>
              </a:rPr>
              <a:t> Superficies anuales 2021 (ha) vs RSU REGEPA 2021</a:t>
            </a:r>
            <a:endParaRPr lang="es-ES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Series anuales 2021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'CIR-REPR'!$N$11:$N$17</c:f>
              <c:strCache>
                <c:ptCount val="7"/>
                <c:pt idx="0">
                  <c:v>ANDALUCÍA</c:v>
                </c:pt>
                <c:pt idx="1">
                  <c:v>ARAGÓN</c:v>
                </c:pt>
                <c:pt idx="2">
                  <c:v>C. VALENCIANA</c:v>
                </c:pt>
                <c:pt idx="3">
                  <c:v>C.-LA MANCHA</c:v>
                </c:pt>
                <c:pt idx="4">
                  <c:v>CATALUÑA</c:v>
                </c:pt>
                <c:pt idx="5">
                  <c:v>EXTREMADURA</c:v>
                </c:pt>
                <c:pt idx="6">
                  <c:v>MURCIA</c:v>
                </c:pt>
              </c:strCache>
            </c:strRef>
          </c:cat>
          <c:val>
            <c:numRef>
              <c:f>'CIR-REPR'!$R$11:$R$17</c:f>
              <c:numCache>
                <c:formatCode>#,##0</c:formatCode>
                <c:ptCount val="7"/>
                <c:pt idx="0">
                  <c:v>1316</c:v>
                </c:pt>
                <c:pt idx="1">
                  <c:v>1331</c:v>
                </c:pt>
                <c:pt idx="2">
                  <c:v>1483</c:v>
                </c:pt>
                <c:pt idx="3">
                  <c:v>438</c:v>
                </c:pt>
                <c:pt idx="4">
                  <c:v>392</c:v>
                </c:pt>
                <c:pt idx="5">
                  <c:v>6457</c:v>
                </c:pt>
                <c:pt idx="6">
                  <c:v>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26-49E8-9B0F-EF1AAA9659CA}"/>
            </c:ext>
          </c:extLst>
        </c:ser>
        <c:ser>
          <c:idx val="1"/>
          <c:order val="1"/>
          <c:tx>
            <c:v>RSU REGEPA 2021</c:v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51EB665-6621-4B35-A6BC-9873DDF1BC1F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4526-49E8-9B0F-EF1AAA9659C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F9016A8-0506-4335-8428-5FF153DC9407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4526-49E8-9B0F-EF1AAA9659C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5F37331-05ED-4A4A-8519-52CAD2E2BA10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4526-49E8-9B0F-EF1AAA9659C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989ADBF-1668-42E9-A46D-B2263D5C7126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4526-49E8-9B0F-EF1AAA9659C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E7EB0D4-8FA3-4CD6-8F91-7228FDBDADAA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4526-49E8-9B0F-EF1AAA9659C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7F6EA8A1-3187-453D-BF32-3564B1AD8FE6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4526-49E8-9B0F-EF1AAA9659C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233FE812-1755-4BA7-A47F-986034BB678E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4526-49E8-9B0F-EF1AAA9659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'CIR-REPR'!$N$11:$N$17</c:f>
              <c:strCache>
                <c:ptCount val="7"/>
                <c:pt idx="0">
                  <c:v>ANDALUCÍA</c:v>
                </c:pt>
                <c:pt idx="1">
                  <c:v>ARAGÓN</c:v>
                </c:pt>
                <c:pt idx="2">
                  <c:v>C. VALENCIANA</c:v>
                </c:pt>
                <c:pt idx="3">
                  <c:v>C.-LA MANCHA</c:v>
                </c:pt>
                <c:pt idx="4">
                  <c:v>CATALUÑA</c:v>
                </c:pt>
                <c:pt idx="5">
                  <c:v>EXTREMADURA</c:v>
                </c:pt>
                <c:pt idx="6">
                  <c:v>MURCIA</c:v>
                </c:pt>
              </c:strCache>
            </c:strRef>
          </c:cat>
          <c:val>
            <c:numRef>
              <c:f>'CIR-REPR'!$P$11:$P$17</c:f>
              <c:numCache>
                <c:formatCode>#,##0</c:formatCode>
                <c:ptCount val="7"/>
                <c:pt idx="0">
                  <c:v>1047.3299999999997</c:v>
                </c:pt>
                <c:pt idx="1">
                  <c:v>1157.77</c:v>
                </c:pt>
                <c:pt idx="2">
                  <c:v>865.81000000000017</c:v>
                </c:pt>
                <c:pt idx="3">
                  <c:v>370.37</c:v>
                </c:pt>
                <c:pt idx="4">
                  <c:v>347.39</c:v>
                </c:pt>
                <c:pt idx="5">
                  <c:v>6696.5499999999993</c:v>
                </c:pt>
                <c:pt idx="6">
                  <c:v>363.96925000000005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'MEL-REPR'!$P$11:$P$19</c15:f>
                <c15:dlblRangeCache>
                  <c:ptCount val="9"/>
                  <c:pt idx="0">
                    <c:v>68%</c:v>
                  </c:pt>
                  <c:pt idx="1">
                    <c:v>100%</c:v>
                  </c:pt>
                  <c:pt idx="2">
                    <c:v>77%</c:v>
                  </c:pt>
                  <c:pt idx="3">
                    <c:v>95%</c:v>
                  </c:pt>
                  <c:pt idx="4">
                    <c:v>97%</c:v>
                  </c:pt>
                  <c:pt idx="5">
                    <c:v>108%</c:v>
                  </c:pt>
                  <c:pt idx="6">
                    <c:v>84%</c:v>
                  </c:pt>
                  <c:pt idx="7">
                    <c:v>78%</c:v>
                  </c:pt>
                  <c:pt idx="8">
                    <c:v>86%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4526-49E8-9B0F-EF1AAA965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030721040"/>
        <c:axId val="-1030732464"/>
        <c:axId val="0"/>
      </c:bar3DChart>
      <c:catAx>
        <c:axId val="-103072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030732464"/>
        <c:crosses val="autoZero"/>
        <c:auto val="1"/>
        <c:lblAlgn val="ctr"/>
        <c:lblOffset val="100"/>
        <c:noMultiLvlLbl val="0"/>
      </c:catAx>
      <c:valAx>
        <c:axId val="-103073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030721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tx1"/>
                </a:solidFill>
              </a:rPr>
              <a:t>Ciruelo:</a:t>
            </a:r>
            <a:r>
              <a:rPr lang="es-ES" baseline="0">
                <a:solidFill>
                  <a:schemeClr val="tx1"/>
                </a:solidFill>
              </a:rPr>
              <a:t> Superficies anuales 2021 (ha) vs RSU REGEPA 2021</a:t>
            </a:r>
            <a:endParaRPr lang="es-ES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008821130722881"/>
          <c:y val="2.61287235681343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RSU REGEPA 2020</c:v>
          </c:tx>
          <c:spPr>
            <a:solidFill>
              <a:srgbClr val="F1A78A"/>
            </a:solidFill>
            <a:ln>
              <a:noFill/>
            </a:ln>
            <a:effectLst/>
            <a:sp3d/>
          </c:spPr>
          <c:invertIfNegative val="0"/>
          <c:cat>
            <c:strRef>
              <c:f>'CIR-REPR'!$N$11:$N$17</c:f>
              <c:strCache>
                <c:ptCount val="7"/>
                <c:pt idx="0">
                  <c:v>ANDALUCÍA</c:v>
                </c:pt>
                <c:pt idx="1">
                  <c:v>ARAGÓN</c:v>
                </c:pt>
                <c:pt idx="2">
                  <c:v>C. VALENCIANA</c:v>
                </c:pt>
                <c:pt idx="3">
                  <c:v>C.-LA MANCHA</c:v>
                </c:pt>
                <c:pt idx="4">
                  <c:v>CATALUÑA</c:v>
                </c:pt>
                <c:pt idx="5">
                  <c:v>EXTREMADURA</c:v>
                </c:pt>
                <c:pt idx="6">
                  <c:v>MURCIA</c:v>
                </c:pt>
              </c:strCache>
            </c:strRef>
          </c:cat>
          <c:val>
            <c:numRef>
              <c:f>'CIR-REPR'!$O$11:$O$17</c:f>
              <c:numCache>
                <c:formatCode>#,##0</c:formatCode>
                <c:ptCount val="7"/>
                <c:pt idx="0">
                  <c:v>1158.55</c:v>
                </c:pt>
                <c:pt idx="1">
                  <c:v>1119.48</c:v>
                </c:pt>
                <c:pt idx="2">
                  <c:v>798.74999999999989</c:v>
                </c:pt>
                <c:pt idx="3">
                  <c:v>376.84</c:v>
                </c:pt>
                <c:pt idx="4">
                  <c:v>349.22</c:v>
                </c:pt>
                <c:pt idx="5">
                  <c:v>5748.9800000000005</c:v>
                </c:pt>
                <c:pt idx="6">
                  <c:v>369.43000000000006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09-419D-B360-0433C65B60E5}"/>
            </c:ext>
          </c:extLst>
        </c:ser>
        <c:ser>
          <c:idx val="1"/>
          <c:order val="1"/>
          <c:tx>
            <c:v>RSU REGEPA 2021</c:v>
          </c:tx>
          <c:spPr>
            <a:solidFill>
              <a:srgbClr val="D26E2A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3DBC973D-54C4-467E-8C72-A51BA5C8E95D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D309-419D-B360-0433C65B60E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421A0C5-5297-41F8-A5A4-0A0D9434B12B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D309-419D-B360-0433C65B60E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6DEB86A-7CDB-434B-827D-98C04661A6D6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D309-419D-B360-0433C65B60E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B4C5B2A-F187-4FA4-BC5C-2C6EEB5AE6FE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D309-419D-B360-0433C65B60E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32DB5CF-D04F-4C89-8AB2-F24BB9421B25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D309-419D-B360-0433C65B60E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71EB899-A7B6-40D5-B984-6A4687CE83A8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D309-419D-B360-0433C65B60E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A43F4ED3-3F16-4543-938C-BA58780C522E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D309-419D-B360-0433C65B60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'CIR-REPR'!$N$11:$N$17</c:f>
              <c:strCache>
                <c:ptCount val="7"/>
                <c:pt idx="0">
                  <c:v>ANDALUCÍA</c:v>
                </c:pt>
                <c:pt idx="1">
                  <c:v>ARAGÓN</c:v>
                </c:pt>
                <c:pt idx="2">
                  <c:v>C. VALENCIANA</c:v>
                </c:pt>
                <c:pt idx="3">
                  <c:v>C.-LA MANCHA</c:v>
                </c:pt>
                <c:pt idx="4">
                  <c:v>CATALUÑA</c:v>
                </c:pt>
                <c:pt idx="5">
                  <c:v>EXTREMADURA</c:v>
                </c:pt>
                <c:pt idx="6">
                  <c:v>MURCIA</c:v>
                </c:pt>
              </c:strCache>
            </c:strRef>
          </c:cat>
          <c:val>
            <c:numRef>
              <c:f>'CIR-REPR'!$P$11:$P$17</c:f>
              <c:numCache>
                <c:formatCode>#,##0</c:formatCode>
                <c:ptCount val="7"/>
                <c:pt idx="0">
                  <c:v>1047.3299999999997</c:v>
                </c:pt>
                <c:pt idx="1">
                  <c:v>1157.77</c:v>
                </c:pt>
                <c:pt idx="2">
                  <c:v>865.81000000000017</c:v>
                </c:pt>
                <c:pt idx="3">
                  <c:v>370.37</c:v>
                </c:pt>
                <c:pt idx="4">
                  <c:v>347.39</c:v>
                </c:pt>
                <c:pt idx="5">
                  <c:v>6696.5499999999993</c:v>
                </c:pt>
                <c:pt idx="6">
                  <c:v>363.96925000000005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'CIR-REPR'!$Q$11:$Q$17</c15:f>
                <c15:dlblRangeCache>
                  <c:ptCount val="7"/>
                  <c:pt idx="0">
                    <c:v>-10%</c:v>
                  </c:pt>
                  <c:pt idx="1">
                    <c:v>3%</c:v>
                  </c:pt>
                  <c:pt idx="2">
                    <c:v>8%</c:v>
                  </c:pt>
                  <c:pt idx="3">
                    <c:v>-2%</c:v>
                  </c:pt>
                  <c:pt idx="4">
                    <c:v>-1%</c:v>
                  </c:pt>
                  <c:pt idx="5">
                    <c:v>16%</c:v>
                  </c:pt>
                  <c:pt idx="6">
                    <c:v>-1%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D309-419D-B360-0433C65B6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030748784"/>
        <c:axId val="-1030729744"/>
        <c:axId val="0"/>
      </c:bar3DChart>
      <c:catAx>
        <c:axId val="-103074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030729744"/>
        <c:crosses val="autoZero"/>
        <c:auto val="1"/>
        <c:lblAlgn val="ctr"/>
        <c:lblOffset val="100"/>
        <c:noMultiLvlLbl val="0"/>
      </c:catAx>
      <c:valAx>
        <c:axId val="-103072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030748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aseline="0"/>
              <a:t>Superficies anuales 2021 (ha) vs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aseline="0"/>
              <a:t>RSU REGEPA 2021</a:t>
            </a:r>
            <a:endParaRPr lang="es-ES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v>Superficies anuales 2021 (ha)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  <a:sp3d>
              <a:contourClr>
                <a:schemeClr val="accent4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('CER-REPR'!$A$11,'CER-REPR'!$A$20,'CER-REPR'!$A$26,'CER-REPR'!$A$40,'CER-REPR'!$A$48,'CER-REPR'!$A$53)</c15:sqref>
                  </c15:fullRef>
                </c:ext>
              </c:extLst>
              <c:f>('CER-REPR'!$A$11,'CER-REPR'!$A$20,'CER-REPR'!$A$40,'CER-REPR'!$A$48,'CER-REPR'!$A$53)</c:f>
              <c:strCache>
                <c:ptCount val="5"/>
                <c:pt idx="0">
                  <c:v>ANDALUCÍA</c:v>
                </c:pt>
                <c:pt idx="1">
                  <c:v>ARAGÓN</c:v>
                </c:pt>
                <c:pt idx="2">
                  <c:v>C.- LA MANCHA</c:v>
                </c:pt>
                <c:pt idx="3">
                  <c:v>CATALUÑA</c:v>
                </c:pt>
                <c:pt idx="4">
                  <c:v>EXTREMADURA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('CER-REPR'!$F$11,'CER-REPR'!$F$20,'CER-REPR'!$F$26,'CER-REPR'!$F$40,'CER-REPR'!$F$48,'CER-REPR'!$F$53)</c15:sqref>
                  </c15:fullRef>
                </c:ext>
              </c:extLst>
              <c:f>('CER-REPR'!$F$11,'CER-REPR'!$F$20,'CER-REPR'!$F$40,'CER-REPR'!$F$48,'CER-REPR'!$F$53)</c:f>
              <c:numCache>
                <c:formatCode>#,##0</c:formatCode>
                <c:ptCount val="5"/>
                <c:pt idx="0">
                  <c:v>2266</c:v>
                </c:pt>
                <c:pt idx="1">
                  <c:v>10698</c:v>
                </c:pt>
                <c:pt idx="2" formatCode="0">
                  <c:v>346</c:v>
                </c:pt>
                <c:pt idx="3" formatCode="0">
                  <c:v>2799</c:v>
                </c:pt>
                <c:pt idx="4">
                  <c:v>7528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CF-421F-8986-E5F240F60BA5}"/>
            </c:ext>
          </c:extLst>
        </c:ser>
        <c:ser>
          <c:idx val="0"/>
          <c:order val="1"/>
          <c:tx>
            <c:v>RSU REGEPA 2021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0BBD12E-51A1-439C-BB61-17D8E47FA17E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AF0B-40E5-9FE8-3FB3CFEA620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53FD030-4CF8-45BE-A2BB-EF44AC5734DC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AF0B-40E5-9FE8-3FB3CFEA620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C5620A0-EE54-48F2-B985-3201D6B0885E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AF0B-40E5-9FE8-3FB3CFEA620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F22C533-86E9-4865-A309-EEB37ED59DDB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AF0B-40E5-9FE8-3FB3CFEA620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1E34B43-F136-41C0-8947-F45F175E17D5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F0B-40E5-9FE8-3FB3CFEA62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216000" tIns="72000" rIns="0" bIns="3600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DataLabelsRange val="1"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('CER-REPR'!$A$11,'CER-REPR'!$A$20,'CER-REPR'!$A$26,'CER-REPR'!$A$40,'CER-REPR'!$A$48,'CER-REPR'!$A$53)</c15:sqref>
                  </c15:fullRef>
                </c:ext>
              </c:extLst>
              <c:f>('CER-REPR'!$A$11,'CER-REPR'!$A$20,'CER-REPR'!$A$40,'CER-REPR'!$A$48,'CER-REPR'!$A$53)</c:f>
              <c:strCache>
                <c:ptCount val="5"/>
                <c:pt idx="0">
                  <c:v>ANDALUCÍA</c:v>
                </c:pt>
                <c:pt idx="1">
                  <c:v>ARAGÓN</c:v>
                </c:pt>
                <c:pt idx="2">
                  <c:v>C.- LA MANCHA</c:v>
                </c:pt>
                <c:pt idx="3">
                  <c:v>CATALUÑA</c:v>
                </c:pt>
                <c:pt idx="4">
                  <c:v>EXTREMADURA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('CER-REPR'!$D$11,'CER-REPR'!$D$20,'CER-REPR'!$D$26,'CER-REPR'!$D$40,'CER-REPR'!$D$48,'CER-REPR'!$D$53)</c15:sqref>
                  </c15:fullRef>
                </c:ext>
              </c:extLst>
              <c:f>('CER-REPR'!$D$11,'CER-REPR'!$D$20,'CER-REPR'!$D$40,'CER-REPR'!$D$48,'CER-REPR'!$D$53)</c:f>
              <c:numCache>
                <c:formatCode>#,##0</c:formatCode>
                <c:ptCount val="5"/>
                <c:pt idx="0">
                  <c:v>553.35</c:v>
                </c:pt>
                <c:pt idx="1">
                  <c:v>8793.6200000000026</c:v>
                </c:pt>
                <c:pt idx="2" formatCode="0">
                  <c:v>345.67999999999995</c:v>
                </c:pt>
                <c:pt idx="3" formatCode="0">
                  <c:v>2512.5499999999984</c:v>
                </c:pt>
                <c:pt idx="4">
                  <c:v>6908.1399999999976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('CER-REPR'!$H$11,'CER-REPR'!$H$20,'CER-REPR'!$H$26,'CER-REPR'!$H$40,'CER-REPR'!$H$48,'CER-REPR'!$H$53)</c15:f>
                <c15:dlblRangeCache>
                  <c:ptCount val="6"/>
                  <c:pt idx="0">
                    <c:v>24%</c:v>
                  </c:pt>
                  <c:pt idx="1">
                    <c:v>82%</c:v>
                  </c:pt>
                  <c:pt idx="2">
                    <c:v>67%</c:v>
                  </c:pt>
                  <c:pt idx="3">
                    <c:v>100%</c:v>
                  </c:pt>
                  <c:pt idx="4">
                    <c:v>90%</c:v>
                  </c:pt>
                  <c:pt idx="5">
                    <c:v>92%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F9CF-421F-8986-E5F240F60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57221824"/>
        <c:axId val="-1357216384"/>
        <c:axId val="0"/>
      </c:bar3DChart>
      <c:catAx>
        <c:axId val="-135722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7216384"/>
        <c:crosses val="autoZero"/>
        <c:auto val="1"/>
        <c:lblAlgn val="ctr"/>
        <c:lblOffset val="100"/>
        <c:noMultiLvlLbl val="0"/>
      </c:catAx>
      <c:valAx>
        <c:axId val="-1357216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Superficie</a:t>
                </a:r>
                <a:r>
                  <a:rPr lang="es-ES" baseline="0"/>
                  <a:t> (ha)</a:t>
                </a:r>
                <a:endParaRPr lang="es-E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7221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aseline="0"/>
              <a:t>Cerezo: RSU REGEPA 2021 vs 2020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6350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v>RSU REGEPA 2020</c:v>
          </c:tx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  <a:sp3d>
              <a:contourClr>
                <a:srgbClr val="FF99FF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('CER-REPR'!$A$11,'CER-REPR'!$A$20,'CER-REPR'!$A$26,'CER-REPR'!$A$40,'CER-REPR'!$A$48,'CER-REPR'!$A$53)</c15:sqref>
                  </c15:fullRef>
                </c:ext>
              </c:extLst>
              <c:f>('CER-REPR'!$A$11,'CER-REPR'!$A$20,'CER-REPR'!$A$40,'CER-REPR'!$A$48,'CER-REPR'!$A$53)</c:f>
              <c:strCache>
                <c:ptCount val="5"/>
                <c:pt idx="0">
                  <c:v>ANDALUCÍA</c:v>
                </c:pt>
                <c:pt idx="1">
                  <c:v>ARAGÓN</c:v>
                </c:pt>
                <c:pt idx="2">
                  <c:v>C.- LA MANCHA</c:v>
                </c:pt>
                <c:pt idx="3">
                  <c:v>CATALUÑA</c:v>
                </c:pt>
                <c:pt idx="4">
                  <c:v>EXTREMADURA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('CER-REPR'!$C$11,'CER-REPR'!$C$20,'CER-REPR'!$C$26,'CER-REPR'!$C$40,'CER-REPR'!$C$48,'CER-REPR'!$C$53)</c15:sqref>
                  </c15:fullRef>
                </c:ext>
              </c:extLst>
              <c:f>('CER-REPR'!$C$11,'CER-REPR'!$C$20,'CER-REPR'!$C$40,'CER-REPR'!$C$48,'CER-REPR'!$C$53)</c:f>
              <c:numCache>
                <c:formatCode>#,##0</c:formatCode>
                <c:ptCount val="5"/>
                <c:pt idx="0">
                  <c:v>558.06999999999994</c:v>
                </c:pt>
                <c:pt idx="1">
                  <c:v>8969.1200000000026</c:v>
                </c:pt>
                <c:pt idx="2">
                  <c:v>381.74999999999994</c:v>
                </c:pt>
                <c:pt idx="3">
                  <c:v>2524.7399999999989</c:v>
                </c:pt>
                <c:pt idx="4">
                  <c:v>8000.819999999997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6E-45F8-A8A2-AA93CE331289}"/>
            </c:ext>
          </c:extLst>
        </c:ser>
        <c:ser>
          <c:idx val="0"/>
          <c:order val="1"/>
          <c:tx>
            <c:v>RSU REGEPA 2021</c:v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3BB5288C-EDE1-46B5-BB95-CE86C3B8C5C9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336A-497E-B14D-10114469B50C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180000" tIns="36000" rIns="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5E34949-9FBD-418C-96A4-A6709A08E0C2}" type="CELLRANGE">
                      <a:rPr lang="es-ES"/>
                      <a:pPr>
                        <a:defRPr sz="12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[CELLRANGE]</a:t>
                    </a:fld>
                    <a:endParaRPr lang="es-E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180000" tIns="36000" rIns="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336A-497E-B14D-10114469B50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D5A9F1D-0EE7-4935-97D1-3C7D8604FB98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336A-497E-B14D-10114469B50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5537622-B3AE-44D1-916C-436CF3931F38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336A-497E-B14D-10114469B50C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288000" tIns="108000" rIns="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D09694C-A682-402B-933C-F18F41D14801}" type="CELLRANGE">
                      <a:rPr lang="es-ES"/>
                      <a:pPr>
                        <a:defRPr sz="12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[CELLRANGE]</a:t>
                    </a:fld>
                    <a:endParaRPr lang="es-E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288000" tIns="108000" rIns="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336A-497E-B14D-10114469B5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180000" tIns="108000" rIns="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('CER-REPR'!$A$11,'CER-REPR'!$A$20,'CER-REPR'!$A$26,'CER-REPR'!$A$40,'CER-REPR'!$A$48,'CER-REPR'!$A$53)</c15:sqref>
                  </c15:fullRef>
                </c:ext>
              </c:extLst>
              <c:f>('CER-REPR'!$A$11,'CER-REPR'!$A$20,'CER-REPR'!$A$40,'CER-REPR'!$A$48,'CER-REPR'!$A$53)</c:f>
              <c:strCache>
                <c:ptCount val="5"/>
                <c:pt idx="0">
                  <c:v>ANDALUCÍA</c:v>
                </c:pt>
                <c:pt idx="1">
                  <c:v>ARAGÓN</c:v>
                </c:pt>
                <c:pt idx="2">
                  <c:v>C.- LA MANCHA</c:v>
                </c:pt>
                <c:pt idx="3">
                  <c:v>CATALUÑA</c:v>
                </c:pt>
                <c:pt idx="4">
                  <c:v>EXTREMADURA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('CER-REPR'!$D$11,'CER-REPR'!$D$20,'CER-REPR'!$D$26,'CER-REPR'!$D$40,'CER-REPR'!$D$48,'CER-REPR'!$D$53)</c15:sqref>
                  </c15:fullRef>
                </c:ext>
              </c:extLst>
              <c:f>('CER-REPR'!$D$11,'CER-REPR'!$D$20,'CER-REPR'!$D$40,'CER-REPR'!$D$48,'CER-REPR'!$D$53)</c:f>
              <c:numCache>
                <c:formatCode>#,##0</c:formatCode>
                <c:ptCount val="5"/>
                <c:pt idx="0">
                  <c:v>553.35</c:v>
                </c:pt>
                <c:pt idx="1">
                  <c:v>8793.6200000000026</c:v>
                </c:pt>
                <c:pt idx="2" formatCode="0">
                  <c:v>345.67999999999995</c:v>
                </c:pt>
                <c:pt idx="3" formatCode="0">
                  <c:v>2512.5499999999984</c:v>
                </c:pt>
                <c:pt idx="4">
                  <c:v>6908.1399999999976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('CER-REPR'!$L$11,'CER-REPR'!$L$20,'CER-REPR'!$L$26,'CER-REPR'!$L$40,'CER-REPR'!$L$48,'CER-REPR'!$L$53)</c15:f>
                <c15:dlblRangeCache>
                  <c:ptCount val="6"/>
                  <c:pt idx="0">
                    <c:v>-0,85%</c:v>
                  </c:pt>
                  <c:pt idx="1">
                    <c:v>-2%</c:v>
                  </c:pt>
                  <c:pt idx="2">
                    <c:v>9%</c:v>
                  </c:pt>
                  <c:pt idx="3">
                    <c:v>-9%</c:v>
                  </c:pt>
                  <c:pt idx="4">
                    <c:v>0%</c:v>
                  </c:pt>
                  <c:pt idx="5">
                    <c:v>-14%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D36E-45F8-A8A2-AA93CE331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57214752"/>
        <c:axId val="-1357214208"/>
        <c:axId val="0"/>
      </c:bar3DChart>
      <c:catAx>
        <c:axId val="-135721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7214208"/>
        <c:crosses val="autoZero"/>
        <c:auto val="1"/>
        <c:lblAlgn val="ctr"/>
        <c:lblOffset val="100"/>
        <c:noMultiLvlLbl val="0"/>
      </c:catAx>
      <c:valAx>
        <c:axId val="-1357214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Superficie(ha)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7214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Distribución autonómica de la superficie plantada</a:t>
            </a:r>
          </a:p>
        </c:rich>
      </c:tx>
      <c:layout>
        <c:manualLayout>
          <c:xMode val="edge"/>
          <c:yMode val="edge"/>
          <c:x val="0.11089566929133858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97-4AE1-BAC1-8906986096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97-4AE1-BAC1-8906986096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88-4E6C-8B37-91A7512E7FA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88-4E6C-8B37-91A7512E7FA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288-4E6C-8B37-91A7512E7FA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288-4E6C-8B37-91A7512E7F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('CER-EDAD'!$A$10,'CER-EDAD'!$A$19,'CER-EDAD'!$A$25,'CER-EDAD'!$A$39,'CER-EDAD'!$A$47,'CER-EDAD'!$A$52)</c:f>
              <c:strCache>
                <c:ptCount val="6"/>
                <c:pt idx="0">
                  <c:v>ANDALUCÍA</c:v>
                </c:pt>
                <c:pt idx="1">
                  <c:v>ARAGÓN</c:v>
                </c:pt>
                <c:pt idx="2">
                  <c:v>C. VALENCIANA</c:v>
                </c:pt>
                <c:pt idx="3">
                  <c:v>C.- LA MANCHA</c:v>
                </c:pt>
                <c:pt idx="4">
                  <c:v>CATALUÑA</c:v>
                </c:pt>
                <c:pt idx="5">
                  <c:v>EXTREMADURA</c:v>
                </c:pt>
              </c:strCache>
            </c:strRef>
          </c:cat>
          <c:val>
            <c:numRef>
              <c:f>('CER-EDAD'!$AA$10,'CER-EDAD'!$AA$19,'CER-EDAD'!$AA$25,'CER-EDAD'!$AA$39,'CER-EDAD'!$AA$47,'CER-EDAD'!$AA$52)</c:f>
              <c:numCache>
                <c:formatCode>0%</c:formatCode>
                <c:ptCount val="6"/>
                <c:pt idx="0">
                  <c:v>2.5347006868221236E-2</c:v>
                </c:pt>
                <c:pt idx="1">
                  <c:v>0.40280463817932183</c:v>
                </c:pt>
                <c:pt idx="2">
                  <c:v>7.7557214563890406E-2</c:v>
                </c:pt>
                <c:pt idx="3">
                  <c:v>1.5834378484154164E-2</c:v>
                </c:pt>
                <c:pt idx="4">
                  <c:v>0.11509103118595689</c:v>
                </c:pt>
                <c:pt idx="5">
                  <c:v>0.31643746638950732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9D97-4AE1-BAC1-8906986096D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CEREZO: Representatividad de la información </a:t>
            </a:r>
            <a:endParaRPr lang="es-ES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RSU REGEPA vs Superficies anuales</a:t>
            </a:r>
            <a:endParaRPr lang="es-E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4C9-4323-8071-10C78C98AB37}"/>
              </c:ext>
            </c:extLst>
          </c:dPt>
          <c:cat>
            <c:strRef>
              <c:f>('CER-REPR'!$A$11,'CER-REPR'!$A$20,'CER-REPR'!$A$26,'CER-REPR'!$A$30,'CER-REPR'!$A$40,'CER-REPR'!$A$48,'CER-REPR'!$A$53,'CER-REPR'!$A$63,'CER-REPR'!$A$67,'CER-REPR'!$A$69,'CER-REPR'!$A$78)</c:f>
              <c:strCache>
                <c:ptCount val="11"/>
                <c:pt idx="0">
                  <c:v>ANDALUCÍA</c:v>
                </c:pt>
                <c:pt idx="1">
                  <c:v>ARAGÓN</c:v>
                </c:pt>
                <c:pt idx="2">
                  <c:v>C. VALENCIANA</c:v>
                </c:pt>
                <c:pt idx="3">
                  <c:v>C. Y LEÓN</c:v>
                </c:pt>
                <c:pt idx="4">
                  <c:v>C.- LA MANCHA</c:v>
                </c:pt>
                <c:pt idx="5">
                  <c:v>CATALUÑA</c:v>
                </c:pt>
                <c:pt idx="6">
                  <c:v>EXTREMADURA</c:v>
                </c:pt>
                <c:pt idx="7">
                  <c:v>LA RIOJA</c:v>
                </c:pt>
                <c:pt idx="8">
                  <c:v>MURCIA</c:v>
                </c:pt>
                <c:pt idx="9">
                  <c:v>NAVARRA</c:v>
                </c:pt>
                <c:pt idx="10">
                  <c:v>ESPAÑA</c:v>
                </c:pt>
              </c:strCache>
            </c:strRef>
          </c:cat>
          <c:val>
            <c:numRef>
              <c:f>('CER-REPR'!$H$11,'CER-REPR'!$H$20,'CER-REPR'!$H$26,'CER-REPR'!$H$30,'CER-REPR'!$H$40,'CER-REPR'!$H$48,'CER-REPR'!$H$53,'CER-REPR'!$H$63,'CER-REPR'!$H$67,'CER-REPR'!$H$69,'CER-REPR'!$H$78)</c:f>
              <c:numCache>
                <c:formatCode>0%</c:formatCode>
                <c:ptCount val="11"/>
                <c:pt idx="0">
                  <c:v>0.24419682259488085</c:v>
                </c:pt>
                <c:pt idx="1">
                  <c:v>0.82198728734342896</c:v>
                </c:pt>
                <c:pt idx="2">
                  <c:v>0.67135210150674085</c:v>
                </c:pt>
                <c:pt idx="3">
                  <c:v>0.17794264339152122</c:v>
                </c:pt>
                <c:pt idx="4">
                  <c:v>0.99907514450867041</c:v>
                </c:pt>
                <c:pt idx="5">
                  <c:v>0.89765987852804519</c:v>
                </c:pt>
                <c:pt idx="6">
                  <c:v>0.91765940488841624</c:v>
                </c:pt>
                <c:pt idx="7">
                  <c:v>0.61486419753086441</c:v>
                </c:pt>
                <c:pt idx="8">
                  <c:v>0.58845771144278591</c:v>
                </c:pt>
                <c:pt idx="9">
                  <c:v>0.75459183673469366</c:v>
                </c:pt>
                <c:pt idx="10">
                  <c:v>0.73733382869494712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FE-4A3A-AAF6-5D0EF90DF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57220736"/>
        <c:axId val="-1357207680"/>
      </c:barChart>
      <c:catAx>
        <c:axId val="-135722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7207680"/>
        <c:crosses val="autoZero"/>
        <c:auto val="1"/>
        <c:lblAlgn val="ctr"/>
        <c:lblOffset val="100"/>
        <c:noMultiLvlLbl val="0"/>
      </c:catAx>
      <c:valAx>
        <c:axId val="-135720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722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/>
              <a:t>Datos: RSU REGEPA 2021 vs 2020</a:t>
            </a:r>
            <a:r>
              <a:rPr lang="es-ES" sz="1200" baseline="0"/>
              <a:t> </a:t>
            </a:r>
            <a:r>
              <a:rPr lang="es-ES" sz="1200"/>
              <a:t> en Fruta de Hueso (ha)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1682664622355925"/>
          <c:y val="0.14699890923761189"/>
          <c:w val="0.8544572825934863"/>
          <c:h val="0.591070533084230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FdH!$T$36</c:f>
              <c:strCache>
                <c:ptCount val="1"/>
                <c:pt idx="0">
                  <c:v>RSU REGEPA 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B3C5F45-30C3-49A2-939E-149F2B6915F7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9A38-4261-A95C-270ABED8915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0D7A58C-B628-4A2A-BB66-3B4CCDB4DE8A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9A38-4261-A95C-270ABED8915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CE8C8C4-8069-4C5E-A958-D02E0069D6AE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9A38-4261-A95C-270ABED8915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78CD2ED-C6FC-4B76-9575-6A4CC4B8BD70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9A38-4261-A95C-270ABED8915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0FEA9B0-6036-48C8-9C37-6B87CA53DCF1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9A38-4261-A95C-270ABED8915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BBF8C277-5813-4C19-AA39-C3B593BEEB6B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9A38-4261-A95C-270ABED8915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B630DC8-DE60-44DC-8093-1838C7DF8F8D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9A38-4261-A95C-270ABED8915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FdH!$R$37:$R$43</c:f>
              <c:strCache>
                <c:ptCount val="7"/>
                <c:pt idx="0">
                  <c:v>Melocotonero</c:v>
                </c:pt>
                <c:pt idx="1">
                  <c:v>Paraguayo</c:v>
                </c:pt>
                <c:pt idx="2">
                  <c:v>Platerina</c:v>
                </c:pt>
                <c:pt idx="3">
                  <c:v>Nectarino</c:v>
                </c:pt>
                <c:pt idx="4">
                  <c:v>Albaricoquero</c:v>
                </c:pt>
                <c:pt idx="5">
                  <c:v>Cerezo</c:v>
                </c:pt>
                <c:pt idx="6">
                  <c:v>Ciruelo</c:v>
                </c:pt>
              </c:strCache>
            </c:strRef>
          </c:cat>
          <c:val>
            <c:numRef>
              <c:f>FdH!$T$37:$T$43</c:f>
              <c:numCache>
                <c:formatCode>#,##0</c:formatCode>
                <c:ptCount val="7"/>
                <c:pt idx="0">
                  <c:v>26969.48</c:v>
                </c:pt>
                <c:pt idx="1">
                  <c:v>10199.569999999994</c:v>
                </c:pt>
                <c:pt idx="2">
                  <c:v>474.47</c:v>
                </c:pt>
                <c:pt idx="3">
                  <c:v>23911.059999999994</c:v>
                </c:pt>
                <c:pt idx="4">
                  <c:v>15161.960000000012</c:v>
                </c:pt>
                <c:pt idx="5">
                  <c:v>23006.210000000006</c:v>
                </c:pt>
                <c:pt idx="6">
                  <c:v>10226.52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FdH!$U$37:$U$43</c15:f>
                <c15:dlblRangeCache>
                  <c:ptCount val="7"/>
                  <c:pt idx="0">
                    <c:v>-4%</c:v>
                  </c:pt>
                  <c:pt idx="1">
                    <c:v>15%</c:v>
                  </c:pt>
                  <c:pt idx="2">
                    <c:v>74%</c:v>
                  </c:pt>
                  <c:pt idx="3">
                    <c:v>5%</c:v>
                  </c:pt>
                  <c:pt idx="4">
                    <c:v>0%</c:v>
                  </c:pt>
                  <c:pt idx="5">
                    <c:v>-5%</c:v>
                  </c:pt>
                  <c:pt idx="6">
                    <c:v>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DA03-4713-803E-C6803F25E31C}"/>
            </c:ext>
          </c:extLst>
        </c:ser>
        <c:ser>
          <c:idx val="0"/>
          <c:order val="1"/>
          <c:tx>
            <c:strRef>
              <c:f>FdH!$S$36</c:f>
              <c:strCache>
                <c:ptCount val="1"/>
                <c:pt idx="0">
                  <c:v>RSU REGEPA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FdH!$R$37:$R$43</c:f>
              <c:strCache>
                <c:ptCount val="7"/>
                <c:pt idx="0">
                  <c:v>Melocotonero</c:v>
                </c:pt>
                <c:pt idx="1">
                  <c:v>Paraguayo</c:v>
                </c:pt>
                <c:pt idx="2">
                  <c:v>Platerina</c:v>
                </c:pt>
                <c:pt idx="3">
                  <c:v>Nectarino</c:v>
                </c:pt>
                <c:pt idx="4">
                  <c:v>Albaricoquero</c:v>
                </c:pt>
                <c:pt idx="5">
                  <c:v>Cerezo</c:v>
                </c:pt>
                <c:pt idx="6">
                  <c:v>Ciruelo</c:v>
                </c:pt>
              </c:strCache>
            </c:strRef>
          </c:cat>
          <c:val>
            <c:numRef>
              <c:f>FdH!$S$37:$S$43</c:f>
              <c:numCache>
                <c:formatCode>#,##0</c:formatCode>
                <c:ptCount val="7"/>
                <c:pt idx="0">
                  <c:v>25961.590000000018</c:v>
                </c:pt>
                <c:pt idx="1">
                  <c:v>11765.151999999996</c:v>
                </c:pt>
                <c:pt idx="2">
                  <c:v>825.79</c:v>
                </c:pt>
                <c:pt idx="3">
                  <c:v>25191.869999999988</c:v>
                </c:pt>
                <c:pt idx="4">
                  <c:v>15185.450000000006</c:v>
                </c:pt>
                <c:pt idx="5">
                  <c:v>21830.979999999996</c:v>
                </c:pt>
                <c:pt idx="6">
                  <c:v>11157.079250000001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03-4713-803E-C6803F25E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447326032"/>
        <c:axId val="-1447331472"/>
      </c:barChart>
      <c:catAx>
        <c:axId val="-144732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447331472"/>
        <c:crosses val="autoZero"/>
        <c:auto val="1"/>
        <c:lblAlgn val="ctr"/>
        <c:lblOffset val="100"/>
        <c:noMultiLvlLbl val="0"/>
      </c:catAx>
      <c:valAx>
        <c:axId val="-1447331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Superficie (ha)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447326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Albaricoquero: Superficies anuales 2021 vs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RSU REGEPA 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v>Superficies anuales 2021 (ha)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('ALB-REPR'!$A$11,'ALB-REPR'!$A$20,'ALB-REPR'!$A$24,'ALB-REPR'!$A$36,'ALB-REPR'!$A$44,'ALB-REPR'!$A$49,'ALB-REPR'!$A$63)</c:f>
              <c:strCache>
                <c:ptCount val="7"/>
                <c:pt idx="0">
                  <c:v>ANDALUCÍA</c:v>
                </c:pt>
                <c:pt idx="1">
                  <c:v>ARAGÓN</c:v>
                </c:pt>
                <c:pt idx="2">
                  <c:v>C. VALENCIANA</c:v>
                </c:pt>
                <c:pt idx="3">
                  <c:v>C.-LA MANCHA</c:v>
                </c:pt>
                <c:pt idx="4">
                  <c:v>CATALUÑA</c:v>
                </c:pt>
                <c:pt idx="5">
                  <c:v>EXTREMADURA</c:v>
                </c:pt>
                <c:pt idx="6">
                  <c:v>MURCIA</c:v>
                </c:pt>
              </c:strCache>
            </c:strRef>
          </c:cat>
          <c:val>
            <c:numRef>
              <c:f>('ALB-REPR'!$F$11,'ALB-REPR'!$F$20,'ALB-REPR'!$F$24,'ALB-REPR'!$F$36,'ALB-REPR'!$F$44,'ALB-REPR'!$F$49,'ALB-REPR'!$F$63)</c:f>
              <c:numCache>
                <c:formatCode>#,##0</c:formatCode>
                <c:ptCount val="7"/>
                <c:pt idx="0">
                  <c:v>523</c:v>
                </c:pt>
                <c:pt idx="1">
                  <c:v>2726</c:v>
                </c:pt>
                <c:pt idx="2">
                  <c:v>3253</c:v>
                </c:pt>
                <c:pt idx="3">
                  <c:v>1540</c:v>
                </c:pt>
                <c:pt idx="4">
                  <c:v>2072</c:v>
                </c:pt>
                <c:pt idx="5">
                  <c:v>569</c:v>
                </c:pt>
                <c:pt idx="6">
                  <c:v>8135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7F-471F-AC2E-40A9B18E90FE}"/>
            </c:ext>
          </c:extLst>
        </c:ser>
        <c:ser>
          <c:idx val="0"/>
          <c:order val="1"/>
          <c:tx>
            <c:v>RSU REGEPA 2021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63670FB4-81B4-429C-B67F-8283611964AC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16F8-4B63-9027-916639E1CD9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2EF3A86-9ACE-49D7-B2A5-35E4952EAF87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16F8-4B63-9027-916639E1CD92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252000" tIns="36000" rIns="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3A2A82D-B328-4EE5-81BD-BFA4D8203014}" type="CELLRANGE">
                      <a:rPr lang="es-ES"/>
                      <a:pPr>
                        <a:defRPr sz="11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[CELLRANGE]</a:t>
                    </a:fld>
                    <a:endParaRPr lang="es-E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16F8-4B63-9027-916639E1CD9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2DBB4F5-F453-4A4A-8C18-8A8D4E48BC9A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16F8-4B63-9027-916639E1CD9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7D639BC-D534-4B7C-91EB-8CCC6939D451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16F8-4B63-9027-916639E1CD9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EEBAD8C-853B-41DF-B1AA-64793EA43C2A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16F8-4B63-9027-916639E1CD92}"/>
                </c:ext>
              </c:extLst>
            </c:dLbl>
            <c:dLbl>
              <c:idx val="6"/>
              <c:tx>
                <c:rich>
                  <a:bodyPr rot="0" spcFirstLastPara="1" vertOverflow="ellipsis" vert="horz" wrap="square" lIns="252000" tIns="36000" rIns="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3A6F6C2-773E-4699-9867-66103FA2D3F4}" type="CELLRANGE">
                      <a:rPr lang="es-ES"/>
                      <a:pPr>
                        <a:defRPr sz="11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[CELLRANGE]</a:t>
                    </a:fld>
                    <a:endParaRPr lang="es-E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16F8-4B63-9027-916639E1CD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180000" tIns="36000" rIns="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DataLabelsRange val="1"/>
                <c15:showLeaderLines val="0"/>
              </c:ext>
            </c:extLst>
          </c:dLbls>
          <c:cat>
            <c:strRef>
              <c:f>('ALB-REPR'!$A$11,'ALB-REPR'!$A$20,'ALB-REPR'!$A$24,'ALB-REPR'!$A$36,'ALB-REPR'!$A$44,'ALB-REPR'!$A$49,'ALB-REPR'!$A$63)</c:f>
              <c:strCache>
                <c:ptCount val="7"/>
                <c:pt idx="0">
                  <c:v>ANDALUCÍA</c:v>
                </c:pt>
                <c:pt idx="1">
                  <c:v>ARAGÓN</c:v>
                </c:pt>
                <c:pt idx="2">
                  <c:v>C. VALENCIANA</c:v>
                </c:pt>
                <c:pt idx="3">
                  <c:v>C.-LA MANCHA</c:v>
                </c:pt>
                <c:pt idx="4">
                  <c:v>CATALUÑA</c:v>
                </c:pt>
                <c:pt idx="5">
                  <c:v>EXTREMADURA</c:v>
                </c:pt>
                <c:pt idx="6">
                  <c:v>MURCIA</c:v>
                </c:pt>
              </c:strCache>
            </c:strRef>
          </c:cat>
          <c:val>
            <c:numRef>
              <c:f>('ALB-REPR'!$D$11,'ALB-REPR'!$D$20,'ALB-REPR'!$D$24,'ALB-REPR'!$D$36,'ALB-REPR'!$D$44,'ALB-REPR'!$D$49,'ALB-REPR'!$D$63)</c:f>
              <c:numCache>
                <c:formatCode>#,##0</c:formatCode>
                <c:ptCount val="7"/>
                <c:pt idx="0">
                  <c:v>336.73</c:v>
                </c:pt>
                <c:pt idx="1">
                  <c:v>2685.97</c:v>
                </c:pt>
                <c:pt idx="2">
                  <c:v>2029.6699999999998</c:v>
                </c:pt>
                <c:pt idx="3">
                  <c:v>1487.8700000000001</c:v>
                </c:pt>
                <c:pt idx="4">
                  <c:v>2016.6799999999973</c:v>
                </c:pt>
                <c:pt idx="5">
                  <c:v>578.02</c:v>
                </c:pt>
                <c:pt idx="6">
                  <c:v>5925.490000000008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('ALB-REPR'!$H$11,'ALB-REPR'!$H$20,'ALB-REPR'!$H$24,'ALB-REPR'!$H$36,'ALB-REPR'!$H$44,'ALB-REPR'!$H$49,'ALB-REPR'!$H$63)</c15:f>
                <c15:dlblRangeCache>
                  <c:ptCount val="7"/>
                  <c:pt idx="0">
                    <c:v>64%</c:v>
                  </c:pt>
                  <c:pt idx="1">
                    <c:v>99%</c:v>
                  </c:pt>
                  <c:pt idx="2">
                    <c:v>62%</c:v>
                  </c:pt>
                  <c:pt idx="3">
                    <c:v>97%</c:v>
                  </c:pt>
                  <c:pt idx="4">
                    <c:v>97%</c:v>
                  </c:pt>
                  <c:pt idx="5">
                    <c:v>102%</c:v>
                  </c:pt>
                  <c:pt idx="6">
                    <c:v>73%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BF7F-471F-AC2E-40A9B18E9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57213664"/>
        <c:axId val="-1357206592"/>
        <c:axId val="0"/>
      </c:bar3DChart>
      <c:catAx>
        <c:axId val="-135721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7206592"/>
        <c:crosses val="autoZero"/>
        <c:auto val="1"/>
        <c:lblAlgn val="ctr"/>
        <c:lblOffset val="100"/>
        <c:noMultiLvlLbl val="0"/>
      </c:catAx>
      <c:valAx>
        <c:axId val="-1357206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Superficie</a:t>
                </a:r>
                <a:r>
                  <a:rPr lang="es-ES" baseline="0"/>
                  <a:t> (ha)</a:t>
                </a:r>
                <a:endParaRPr lang="es-E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7213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Albaricoquero: RSU REGEPA 2021 vs 2020</a:t>
            </a:r>
            <a:endParaRPr lang="es-E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v>RSU REGEPA 2020</c:v>
          </c:tx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65C9FFAA-CAC8-47C1-B629-BE46E00DE3A3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B50D-4761-852B-23A5D9EA0F1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B78B03A-8692-44AD-A56F-7EEF72DE33B2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B50D-4761-852B-23A5D9EA0F1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41E0DAF-738F-4264-B162-4A377AFB638F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B50D-4761-852B-23A5D9EA0F1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338EF89-9995-424D-8684-1569A0443546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B50D-4761-852B-23A5D9EA0F1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9B9F28C-3451-48F7-A1A4-19CFD6BDD793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B50D-4761-852B-23A5D9EA0F1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9637DB8-924E-4FEB-954E-BD8BCE349E29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B50D-4761-852B-23A5D9EA0F1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4E86CDAA-25BF-4AEE-BDA6-BFC01E7BC4F1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B50D-4761-852B-23A5D9EA0F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('ALB-REPR'!$A$11,'ALB-REPR'!$A$20,'ALB-REPR'!$A$24,'ALB-REPR'!$A$36,'ALB-REPR'!$A$44,'ALB-REPR'!$A$49,'ALB-REPR'!$A$63)</c:f>
              <c:strCache>
                <c:ptCount val="7"/>
                <c:pt idx="0">
                  <c:v>ANDALUCÍA</c:v>
                </c:pt>
                <c:pt idx="1">
                  <c:v>ARAGÓN</c:v>
                </c:pt>
                <c:pt idx="2">
                  <c:v>C. VALENCIANA</c:v>
                </c:pt>
                <c:pt idx="3">
                  <c:v>C.-LA MANCHA</c:v>
                </c:pt>
                <c:pt idx="4">
                  <c:v>CATALUÑA</c:v>
                </c:pt>
                <c:pt idx="5">
                  <c:v>EXTREMADURA</c:v>
                </c:pt>
                <c:pt idx="6">
                  <c:v>MURCIA</c:v>
                </c:pt>
              </c:strCache>
            </c:strRef>
          </c:cat>
          <c:val>
            <c:numRef>
              <c:f>('ALB-REPR'!$C$11,'ALB-REPR'!$C$20,'ALB-REPR'!$C$24,'ALB-REPR'!$C$36,'ALB-REPR'!$C$44,'ALB-REPR'!$C$49,'ALB-REPR'!$C$63)</c:f>
              <c:numCache>
                <c:formatCode>#,##0</c:formatCode>
                <c:ptCount val="7"/>
                <c:pt idx="0">
                  <c:v>396.67999999999995</c:v>
                </c:pt>
                <c:pt idx="1">
                  <c:v>2662.4</c:v>
                </c:pt>
                <c:pt idx="2">
                  <c:v>2106.2100000000009</c:v>
                </c:pt>
                <c:pt idx="3">
                  <c:v>1559.08</c:v>
                </c:pt>
                <c:pt idx="4">
                  <c:v>1872.7799999999991</c:v>
                </c:pt>
                <c:pt idx="5">
                  <c:v>535</c:v>
                </c:pt>
                <c:pt idx="6">
                  <c:v>5899.0500000000011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('ALB-REPR'!$L$11,'ALB-REPR'!$L$20,'ALB-REPR'!$L$24,'ALB-REPR'!$L$36,'ALB-REPR'!$L$44,'ALB-REPR'!$L$49,'ALB-REPR'!$L$63)</c15:f>
                <c15:dlblRangeCache>
                  <c:ptCount val="7"/>
                  <c:pt idx="0">
                    <c:v>-15%</c:v>
                  </c:pt>
                  <c:pt idx="1">
                    <c:v>1%</c:v>
                  </c:pt>
                  <c:pt idx="2">
                    <c:v>-4%</c:v>
                  </c:pt>
                  <c:pt idx="3">
                    <c:v>-5%</c:v>
                  </c:pt>
                  <c:pt idx="4">
                    <c:v>8%</c:v>
                  </c:pt>
                  <c:pt idx="5">
                    <c:v>8%</c:v>
                  </c:pt>
                  <c:pt idx="6">
                    <c:v>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FF7E-4E0B-9D14-1152F6A96D9B}"/>
            </c:ext>
          </c:extLst>
        </c:ser>
        <c:ser>
          <c:idx val="0"/>
          <c:order val="1"/>
          <c:tx>
            <c:v>RSU REGEPA 2021</c:v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('ALB-REPR'!$A$11,'ALB-REPR'!$A$20,'ALB-REPR'!$A$24,'ALB-REPR'!$A$36,'ALB-REPR'!$A$44,'ALB-REPR'!$A$49,'ALB-REPR'!$A$63)</c:f>
              <c:strCache>
                <c:ptCount val="7"/>
                <c:pt idx="0">
                  <c:v>ANDALUCÍA</c:v>
                </c:pt>
                <c:pt idx="1">
                  <c:v>ARAGÓN</c:v>
                </c:pt>
                <c:pt idx="2">
                  <c:v>C. VALENCIANA</c:v>
                </c:pt>
                <c:pt idx="3">
                  <c:v>C.-LA MANCHA</c:v>
                </c:pt>
                <c:pt idx="4">
                  <c:v>CATALUÑA</c:v>
                </c:pt>
                <c:pt idx="5">
                  <c:v>EXTREMADURA</c:v>
                </c:pt>
                <c:pt idx="6">
                  <c:v>MURCIA</c:v>
                </c:pt>
              </c:strCache>
            </c:strRef>
          </c:cat>
          <c:val>
            <c:numRef>
              <c:f>('ALB-REPR'!$D$11,'ALB-REPR'!$D$20,'ALB-REPR'!$D$24,'ALB-REPR'!$D$36,'ALB-REPR'!$D$44,'ALB-REPR'!$D$49,'ALB-REPR'!$D$63)</c:f>
              <c:numCache>
                <c:formatCode>#,##0</c:formatCode>
                <c:ptCount val="7"/>
                <c:pt idx="0">
                  <c:v>336.73</c:v>
                </c:pt>
                <c:pt idx="1">
                  <c:v>2685.97</c:v>
                </c:pt>
                <c:pt idx="2">
                  <c:v>2029.6699999999998</c:v>
                </c:pt>
                <c:pt idx="3">
                  <c:v>1487.8700000000001</c:v>
                </c:pt>
                <c:pt idx="4">
                  <c:v>2016.6799999999973</c:v>
                </c:pt>
                <c:pt idx="5">
                  <c:v>578.02</c:v>
                </c:pt>
                <c:pt idx="6">
                  <c:v>5925.490000000008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7E-4E0B-9D14-1152F6A96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57213120"/>
        <c:axId val="-1357215840"/>
        <c:axId val="0"/>
      </c:bar3DChart>
      <c:catAx>
        <c:axId val="-135721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7215840"/>
        <c:crosses val="autoZero"/>
        <c:auto val="1"/>
        <c:lblAlgn val="ctr"/>
        <c:lblOffset val="100"/>
        <c:noMultiLvlLbl val="0"/>
      </c:catAx>
      <c:valAx>
        <c:axId val="-135721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Superficie</a:t>
                </a:r>
                <a:r>
                  <a:rPr lang="es-ES" baseline="0"/>
                  <a:t> (ha)</a:t>
                </a:r>
                <a:endParaRPr lang="es-E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7213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Distribución autonómica de la superficie plantada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7F-4740-8346-26BDFBAD03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F6-4DA5-90D3-8C8C096520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F6-4DA5-90D3-8C8C096520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8-4A31-8E08-204CFF904DA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3D8-4A31-8E08-204CFF904DA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3D8-4A31-8E08-204CFF904DA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3D8-4A31-8E08-204CFF904DAE}"/>
              </c:ext>
            </c:extLst>
          </c:dPt>
          <c:dLbls>
            <c:dLbl>
              <c:idx val="5"/>
              <c:layout>
                <c:manualLayout>
                  <c:x val="-3.4687684193026737E-2"/>
                  <c:y val="-1.717741804013628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3D8-4A31-8E08-204CFF904DA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2F649900-F00F-4D1E-BAC8-2333AD4AA622}" type="CATEGORYNAME">
                      <a:rPr lang="en-US">
                        <a:solidFill>
                          <a:schemeClr val="bg1"/>
                        </a:solidFill>
                      </a:rPr>
                      <a:pPr/>
                      <a:t>[NOMBRE DE CATEGORÍA]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  <a:p>
                    <a:fld id="{F25205E4-70EB-44AD-847C-0ECB6F511683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[VALOR]</a:t>
                    </a:fld>
                    <a:endParaRPr lang="es-E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D3D8-4A31-8E08-204CFF904D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('ALB-REPR'!$A$11,'ALB-REPR'!$A$20,'ALB-REPR'!$A$24,'ALB-REPR'!$A$36,'ALB-REPR'!$A$44,'ALB-REPR'!$A$49,'ALB-REPR'!$A$63)</c:f>
              <c:strCache>
                <c:ptCount val="7"/>
                <c:pt idx="0">
                  <c:v>ANDALUCÍA</c:v>
                </c:pt>
                <c:pt idx="1">
                  <c:v>ARAGÓN</c:v>
                </c:pt>
                <c:pt idx="2">
                  <c:v>C. VALENCIANA</c:v>
                </c:pt>
                <c:pt idx="3">
                  <c:v>C.-LA MANCHA</c:v>
                </c:pt>
                <c:pt idx="4">
                  <c:v>CATALUÑA</c:v>
                </c:pt>
                <c:pt idx="5">
                  <c:v>EXTREMADURA</c:v>
                </c:pt>
                <c:pt idx="6">
                  <c:v>MURCIA</c:v>
                </c:pt>
              </c:strCache>
            </c:strRef>
          </c:cat>
          <c:val>
            <c:numRef>
              <c:f>('ALB-EDAD'!$AA$10,'ALB-EDAD'!$AA$19,'ALB-EDAD'!$AA$23,'ALB-EDAD'!$AA$29,'ALB-EDAD'!$AA$35,'ALB-EDAD'!$AA$40,'ALB-EDAD'!$AA$49)</c:f>
              <c:numCache>
                <c:formatCode>0%</c:formatCode>
                <c:ptCount val="7"/>
                <c:pt idx="0">
                  <c:v>2.2174515737103599E-2</c:v>
                </c:pt>
                <c:pt idx="1">
                  <c:v>0.17687786664208144</c:v>
                </c:pt>
                <c:pt idx="2">
                  <c:v>0.13365886424175769</c:v>
                </c:pt>
                <c:pt idx="3">
                  <c:v>9.7979974251668434E-2</c:v>
                </c:pt>
                <c:pt idx="4">
                  <c:v>0.13280344013512915</c:v>
                </c:pt>
                <c:pt idx="5">
                  <c:v>3.806406790710843E-2</c:v>
                </c:pt>
                <c:pt idx="6">
                  <c:v>0.39020839026831577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376-4647-B29B-6D8CE9224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ALBARICOQUERO: Representatividad de la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información RSU REGEPA vs Superficies anuales</a:t>
            </a:r>
            <a:endParaRPr lang="es-E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rgbClr val="860000"/>
              </a:solidFill>
              <a:ln>
                <a:solidFill>
                  <a:srgbClr val="86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465-4860-94B5-ADF7D84E3675}"/>
              </c:ext>
            </c:extLst>
          </c:dPt>
          <c:cat>
            <c:strRef>
              <c:f>('ALB-REPR'!$A$11,'ALB-REPR'!$A$20,'ALB-REPR'!$A$24,'ALB-REPR'!$A$36,'ALB-REPR'!$A$44,'ALB-REPR'!$A$49,'ALB-REPR'!$A$57,'ALB-REPR'!$A$63,'ALB-REPR'!$A$73)</c:f>
              <c:strCache>
                <c:ptCount val="9"/>
                <c:pt idx="0">
                  <c:v>ANDALUCÍA</c:v>
                </c:pt>
                <c:pt idx="1">
                  <c:v>ARAGÓN</c:v>
                </c:pt>
                <c:pt idx="2">
                  <c:v>C. VALENCIANA</c:v>
                </c:pt>
                <c:pt idx="3">
                  <c:v>C.-LA MANCHA</c:v>
                </c:pt>
                <c:pt idx="4">
                  <c:v>CATALUÑA</c:v>
                </c:pt>
                <c:pt idx="5">
                  <c:v>EXTREMADURA</c:v>
                </c:pt>
                <c:pt idx="6">
                  <c:v>I. BALEARES</c:v>
                </c:pt>
                <c:pt idx="7">
                  <c:v>MURCIA</c:v>
                </c:pt>
                <c:pt idx="8">
                  <c:v>ESPAÑA</c:v>
                </c:pt>
              </c:strCache>
            </c:strRef>
          </c:cat>
          <c:val>
            <c:numRef>
              <c:f>('ALB-REPR'!$H$11,'ALB-REPR'!$H$20,'ALB-REPR'!$H$24,'ALB-REPR'!$H$36,'ALB-REPR'!$H$44,'ALB-REPR'!$H$49,'ALB-REPR'!$H$57,'ALB-REPR'!$H$63,'ALB-REPR'!$H$73)</c:f>
              <c:numCache>
                <c:formatCode>0%</c:formatCode>
                <c:ptCount val="9"/>
                <c:pt idx="0">
                  <c:v>0.64384321223709373</c:v>
                </c:pt>
                <c:pt idx="1">
                  <c:v>0.98531548055759344</c:v>
                </c:pt>
                <c:pt idx="2">
                  <c:v>0.62393790347371647</c:v>
                </c:pt>
                <c:pt idx="3">
                  <c:v>0.9661493506493507</c:v>
                </c:pt>
                <c:pt idx="4">
                  <c:v>0.97330115830115704</c:v>
                </c:pt>
                <c:pt idx="5">
                  <c:v>1.0158523725834798</c:v>
                </c:pt>
                <c:pt idx="6">
                  <c:v>0.23317647058823535</c:v>
                </c:pt>
                <c:pt idx="7">
                  <c:v>0.72839459127228123</c:v>
                </c:pt>
                <c:pt idx="8">
                  <c:v>0.78134551067661462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B0-4634-B2A8-79B32D3FF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57215296"/>
        <c:axId val="-1357212576"/>
      </c:barChart>
      <c:catAx>
        <c:axId val="-1357215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7212576"/>
        <c:crosses val="autoZero"/>
        <c:auto val="1"/>
        <c:lblAlgn val="ctr"/>
        <c:lblOffset val="100"/>
        <c:noMultiLvlLbl val="0"/>
      </c:catAx>
      <c:valAx>
        <c:axId val="-135721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72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ESPAÑA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'MEL-EDAD'!$B$9:$X$9</c:f>
              <c:strCache>
                <c:ptCount val="23"/>
                <c:pt idx="0">
                  <c:v>&lt;2.000</c:v>
                </c:pt>
                <c:pt idx="1">
                  <c:v>2.000</c:v>
                </c:pt>
                <c:pt idx="2">
                  <c:v>2.001</c:v>
                </c:pt>
                <c:pt idx="3">
                  <c:v>2.002</c:v>
                </c:pt>
                <c:pt idx="4">
                  <c:v>2.003</c:v>
                </c:pt>
                <c:pt idx="5">
                  <c:v>2.004</c:v>
                </c:pt>
                <c:pt idx="6">
                  <c:v>2.005</c:v>
                </c:pt>
                <c:pt idx="7">
                  <c:v>2.006</c:v>
                </c:pt>
                <c:pt idx="8">
                  <c:v>2.007</c:v>
                </c:pt>
                <c:pt idx="9">
                  <c:v>2.008</c:v>
                </c:pt>
                <c:pt idx="10">
                  <c:v>2.009</c:v>
                </c:pt>
                <c:pt idx="11">
                  <c:v>2.010</c:v>
                </c:pt>
                <c:pt idx="12">
                  <c:v>2.011</c:v>
                </c:pt>
                <c:pt idx="13">
                  <c:v>2.012</c:v>
                </c:pt>
                <c:pt idx="14">
                  <c:v>2.013</c:v>
                </c:pt>
                <c:pt idx="15">
                  <c:v>2.014</c:v>
                </c:pt>
                <c:pt idx="16">
                  <c:v>2.015</c:v>
                </c:pt>
                <c:pt idx="17">
                  <c:v>2.016</c:v>
                </c:pt>
                <c:pt idx="18">
                  <c:v>2.017</c:v>
                </c:pt>
                <c:pt idx="19">
                  <c:v>2.018</c:v>
                </c:pt>
                <c:pt idx="20">
                  <c:v>2.019</c:v>
                </c:pt>
                <c:pt idx="21">
                  <c:v>2.020</c:v>
                </c:pt>
                <c:pt idx="22">
                  <c:v>2.021</c:v>
                </c:pt>
              </c:strCache>
            </c:strRef>
          </c:cat>
          <c:val>
            <c:numRef>
              <c:f>'MEL-EDAD'!$B$67:$X$67</c:f>
              <c:numCache>
                <c:formatCode>#,##0</c:formatCode>
                <c:ptCount val="23"/>
                <c:pt idx="0">
                  <c:v>1446.4800000000014</c:v>
                </c:pt>
                <c:pt idx="1">
                  <c:v>918.01999999999953</c:v>
                </c:pt>
                <c:pt idx="2">
                  <c:v>439.34000000000003</c:v>
                </c:pt>
                <c:pt idx="3">
                  <c:v>481.53999999999968</c:v>
                </c:pt>
                <c:pt idx="4">
                  <c:v>503.01999999999981</c:v>
                </c:pt>
                <c:pt idx="5">
                  <c:v>625.95999999999992</c:v>
                </c:pt>
                <c:pt idx="6">
                  <c:v>955.47000000000014</c:v>
                </c:pt>
                <c:pt idx="7">
                  <c:v>531.76000000000022</c:v>
                </c:pt>
                <c:pt idx="8">
                  <c:v>669.11999999999978</c:v>
                </c:pt>
                <c:pt idx="9">
                  <c:v>890.45999999999935</c:v>
                </c:pt>
                <c:pt idx="10">
                  <c:v>1063.6300000000008</c:v>
                </c:pt>
                <c:pt idx="11">
                  <c:v>1376.809999999999</c:v>
                </c:pt>
                <c:pt idx="12">
                  <c:v>1194.3999999999996</c:v>
                </c:pt>
                <c:pt idx="13">
                  <c:v>1493.3399999999997</c:v>
                </c:pt>
                <c:pt idx="14">
                  <c:v>1380.0199999999979</c:v>
                </c:pt>
                <c:pt idx="15">
                  <c:v>2199.3700000000035</c:v>
                </c:pt>
                <c:pt idx="16">
                  <c:v>2352.7600000000025</c:v>
                </c:pt>
                <c:pt idx="17">
                  <c:v>1859.9400000000012</c:v>
                </c:pt>
                <c:pt idx="18">
                  <c:v>1990.5100000000009</c:v>
                </c:pt>
                <c:pt idx="19">
                  <c:v>1380.5199999999986</c:v>
                </c:pt>
                <c:pt idx="20">
                  <c:v>996.74000000000012</c:v>
                </c:pt>
                <c:pt idx="21">
                  <c:v>615.41000000000008</c:v>
                </c:pt>
                <c:pt idx="22">
                  <c:v>557.61999999999989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21-4003-AB7B-D50E1F71C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57212032"/>
        <c:axId val="-1357210400"/>
      </c:barChart>
      <c:catAx>
        <c:axId val="-1357212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Años</a:t>
                </a:r>
                <a:r>
                  <a:rPr lang="es-ES" baseline="0"/>
                  <a:t> de plantación</a:t>
                </a:r>
                <a:endParaRPr lang="es-E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7210400"/>
        <c:crosses val="autoZero"/>
        <c:auto val="1"/>
        <c:lblAlgn val="ctr"/>
        <c:lblOffset val="100"/>
        <c:noMultiLvlLbl val="0"/>
      </c:catAx>
      <c:valAx>
        <c:axId val="-1357210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Superficie</a:t>
                </a:r>
                <a:r>
                  <a:rPr lang="es-ES" baseline="0"/>
                  <a:t> (ha)</a:t>
                </a:r>
                <a:endParaRPr lang="es-E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7212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Aragón</a:t>
            </a:r>
            <a:r>
              <a:rPr lang="es-ES" baseline="0"/>
              <a:t> y Cataluña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ARAGÓN</c:v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'MEL-EDAD'!$B$9:$X$9</c:f>
              <c:strCache>
                <c:ptCount val="23"/>
                <c:pt idx="0">
                  <c:v>&lt;2.000</c:v>
                </c:pt>
                <c:pt idx="1">
                  <c:v>2.000</c:v>
                </c:pt>
                <c:pt idx="2">
                  <c:v>2.001</c:v>
                </c:pt>
                <c:pt idx="3">
                  <c:v>2.002</c:v>
                </c:pt>
                <c:pt idx="4">
                  <c:v>2.003</c:v>
                </c:pt>
                <c:pt idx="5">
                  <c:v>2.004</c:v>
                </c:pt>
                <c:pt idx="6">
                  <c:v>2.005</c:v>
                </c:pt>
                <c:pt idx="7">
                  <c:v>2.006</c:v>
                </c:pt>
                <c:pt idx="8">
                  <c:v>2.007</c:v>
                </c:pt>
                <c:pt idx="9">
                  <c:v>2.008</c:v>
                </c:pt>
                <c:pt idx="10">
                  <c:v>2.009</c:v>
                </c:pt>
                <c:pt idx="11">
                  <c:v>2.010</c:v>
                </c:pt>
                <c:pt idx="12">
                  <c:v>2.011</c:v>
                </c:pt>
                <c:pt idx="13">
                  <c:v>2.012</c:v>
                </c:pt>
                <c:pt idx="14">
                  <c:v>2.013</c:v>
                </c:pt>
                <c:pt idx="15">
                  <c:v>2.014</c:v>
                </c:pt>
                <c:pt idx="16">
                  <c:v>2.015</c:v>
                </c:pt>
                <c:pt idx="17">
                  <c:v>2.016</c:v>
                </c:pt>
                <c:pt idx="18">
                  <c:v>2.017</c:v>
                </c:pt>
                <c:pt idx="19">
                  <c:v>2.018</c:v>
                </c:pt>
                <c:pt idx="20">
                  <c:v>2.019</c:v>
                </c:pt>
                <c:pt idx="21">
                  <c:v>2.020</c:v>
                </c:pt>
                <c:pt idx="22">
                  <c:v>2.021</c:v>
                </c:pt>
              </c:strCache>
            </c:strRef>
          </c:cat>
          <c:val>
            <c:numRef>
              <c:f>'MEL-EDAD'!$B$19:$X$19</c:f>
              <c:numCache>
                <c:formatCode>#,##0</c:formatCode>
                <c:ptCount val="23"/>
                <c:pt idx="0">
                  <c:v>425.11000000000018</c:v>
                </c:pt>
                <c:pt idx="1">
                  <c:v>335.91000000000008</c:v>
                </c:pt>
                <c:pt idx="2">
                  <c:v>221.23000000000002</c:v>
                </c:pt>
                <c:pt idx="3">
                  <c:v>228.26</c:v>
                </c:pt>
                <c:pt idx="4">
                  <c:v>205.33000000000007</c:v>
                </c:pt>
                <c:pt idx="5">
                  <c:v>261.89999999999998</c:v>
                </c:pt>
                <c:pt idx="6">
                  <c:v>420.72000000000014</c:v>
                </c:pt>
                <c:pt idx="7">
                  <c:v>213.85999999999996</c:v>
                </c:pt>
                <c:pt idx="8">
                  <c:v>298.90999999999985</c:v>
                </c:pt>
                <c:pt idx="9">
                  <c:v>368.21999999999991</c:v>
                </c:pt>
                <c:pt idx="10">
                  <c:v>407.74000000000007</c:v>
                </c:pt>
                <c:pt idx="11">
                  <c:v>465.68</c:v>
                </c:pt>
                <c:pt idx="12">
                  <c:v>240.79000000000005</c:v>
                </c:pt>
                <c:pt idx="13">
                  <c:v>434.43999999999971</c:v>
                </c:pt>
                <c:pt idx="14">
                  <c:v>431.05999999999995</c:v>
                </c:pt>
                <c:pt idx="15">
                  <c:v>679.4500000000005</c:v>
                </c:pt>
                <c:pt idx="16">
                  <c:v>590.83000000000038</c:v>
                </c:pt>
                <c:pt idx="17">
                  <c:v>516.83999999999992</c:v>
                </c:pt>
                <c:pt idx="18">
                  <c:v>647.14999999999986</c:v>
                </c:pt>
                <c:pt idx="19">
                  <c:v>441.7200000000002</c:v>
                </c:pt>
                <c:pt idx="20">
                  <c:v>355.61999999999989</c:v>
                </c:pt>
                <c:pt idx="21">
                  <c:v>220.46999999999991</c:v>
                </c:pt>
                <c:pt idx="22">
                  <c:v>225.78000000000003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35-43D5-8912-0EF0128A6D17}"/>
            </c:ext>
          </c:extLst>
        </c:ser>
        <c:ser>
          <c:idx val="1"/>
          <c:order val="1"/>
          <c:tx>
            <c:v>CATALUÑA</c:v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'MEL-EDAD'!$B$9:$X$9</c:f>
              <c:strCache>
                <c:ptCount val="23"/>
                <c:pt idx="0">
                  <c:v>&lt;2.000</c:v>
                </c:pt>
                <c:pt idx="1">
                  <c:v>2.000</c:v>
                </c:pt>
                <c:pt idx="2">
                  <c:v>2.001</c:v>
                </c:pt>
                <c:pt idx="3">
                  <c:v>2.002</c:v>
                </c:pt>
                <c:pt idx="4">
                  <c:v>2.003</c:v>
                </c:pt>
                <c:pt idx="5">
                  <c:v>2.004</c:v>
                </c:pt>
                <c:pt idx="6">
                  <c:v>2.005</c:v>
                </c:pt>
                <c:pt idx="7">
                  <c:v>2.006</c:v>
                </c:pt>
                <c:pt idx="8">
                  <c:v>2.007</c:v>
                </c:pt>
                <c:pt idx="9">
                  <c:v>2.008</c:v>
                </c:pt>
                <c:pt idx="10">
                  <c:v>2.009</c:v>
                </c:pt>
                <c:pt idx="11">
                  <c:v>2.010</c:v>
                </c:pt>
                <c:pt idx="12">
                  <c:v>2.011</c:v>
                </c:pt>
                <c:pt idx="13">
                  <c:v>2.012</c:v>
                </c:pt>
                <c:pt idx="14">
                  <c:v>2.013</c:v>
                </c:pt>
                <c:pt idx="15">
                  <c:v>2.014</c:v>
                </c:pt>
                <c:pt idx="16">
                  <c:v>2.015</c:v>
                </c:pt>
                <c:pt idx="17">
                  <c:v>2.016</c:v>
                </c:pt>
                <c:pt idx="18">
                  <c:v>2.017</c:v>
                </c:pt>
                <c:pt idx="19">
                  <c:v>2.018</c:v>
                </c:pt>
                <c:pt idx="20">
                  <c:v>2.019</c:v>
                </c:pt>
                <c:pt idx="21">
                  <c:v>2.020</c:v>
                </c:pt>
                <c:pt idx="22">
                  <c:v>2.021</c:v>
                </c:pt>
              </c:strCache>
            </c:strRef>
          </c:cat>
          <c:val>
            <c:numRef>
              <c:f>'MEL-EDAD'!$B$43:$X$43</c:f>
              <c:numCache>
                <c:formatCode>#,##0</c:formatCode>
                <c:ptCount val="23"/>
                <c:pt idx="0">
                  <c:v>366.42999999999989</c:v>
                </c:pt>
                <c:pt idx="1">
                  <c:v>176.18999999999991</c:v>
                </c:pt>
                <c:pt idx="2">
                  <c:v>106.70000000000002</c:v>
                </c:pt>
                <c:pt idx="3">
                  <c:v>139.52999999999997</c:v>
                </c:pt>
                <c:pt idx="4">
                  <c:v>165.41999999999996</c:v>
                </c:pt>
                <c:pt idx="5">
                  <c:v>126.15000000000003</c:v>
                </c:pt>
                <c:pt idx="6">
                  <c:v>261.9899999999999</c:v>
                </c:pt>
                <c:pt idx="7">
                  <c:v>107.66000000000003</c:v>
                </c:pt>
                <c:pt idx="8">
                  <c:v>148.04000000000008</c:v>
                </c:pt>
                <c:pt idx="9">
                  <c:v>223.99000000000004</c:v>
                </c:pt>
                <c:pt idx="10">
                  <c:v>259.11000000000013</c:v>
                </c:pt>
                <c:pt idx="11">
                  <c:v>341.87</c:v>
                </c:pt>
                <c:pt idx="12">
                  <c:v>235.83999999999995</c:v>
                </c:pt>
                <c:pt idx="13">
                  <c:v>280.41000000000025</c:v>
                </c:pt>
                <c:pt idx="14">
                  <c:v>237.60999999999984</c:v>
                </c:pt>
                <c:pt idx="15">
                  <c:v>350.85999999999996</c:v>
                </c:pt>
                <c:pt idx="16">
                  <c:v>347.67000000000007</c:v>
                </c:pt>
                <c:pt idx="17">
                  <c:v>321.81999999999988</c:v>
                </c:pt>
                <c:pt idx="18">
                  <c:v>358.82999999999981</c:v>
                </c:pt>
                <c:pt idx="19">
                  <c:v>265.33999999999997</c:v>
                </c:pt>
                <c:pt idx="20">
                  <c:v>216.39999999999998</c:v>
                </c:pt>
                <c:pt idx="21">
                  <c:v>169.21000000000004</c:v>
                </c:pt>
                <c:pt idx="22">
                  <c:v>165.98999999999995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35-43D5-8912-0EF0128A6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57209312"/>
        <c:axId val="-1357221280"/>
      </c:barChart>
      <c:catAx>
        <c:axId val="-1357209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Años</a:t>
                </a:r>
                <a:r>
                  <a:rPr lang="es-ES" baseline="0"/>
                  <a:t> de plantación</a:t>
                </a:r>
                <a:endParaRPr lang="es-E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7221280"/>
        <c:crosses val="autoZero"/>
        <c:auto val="1"/>
        <c:lblAlgn val="ctr"/>
        <c:lblOffset val="100"/>
        <c:noMultiLvlLbl val="0"/>
      </c:catAx>
      <c:valAx>
        <c:axId val="-1357221280"/>
        <c:scaling>
          <c:orientation val="minMax"/>
          <c:max val="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Superficie</a:t>
                </a:r>
                <a:r>
                  <a:rPr lang="es-ES" baseline="0"/>
                  <a:t> (ha)</a:t>
                </a:r>
                <a:endParaRPr lang="es-E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7209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Extremadura</a:t>
            </a:r>
            <a:r>
              <a:rPr lang="es-ES" baseline="0"/>
              <a:t> y Murcia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EXTREMADURA</c:v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'MEL-EDAD'!$B$9:$X$9</c:f>
              <c:strCache>
                <c:ptCount val="23"/>
                <c:pt idx="0">
                  <c:v>&lt;2.000</c:v>
                </c:pt>
                <c:pt idx="1">
                  <c:v>2.000</c:v>
                </c:pt>
                <c:pt idx="2">
                  <c:v>2.001</c:v>
                </c:pt>
                <c:pt idx="3">
                  <c:v>2.002</c:v>
                </c:pt>
                <c:pt idx="4">
                  <c:v>2.003</c:v>
                </c:pt>
                <c:pt idx="5">
                  <c:v>2.004</c:v>
                </c:pt>
                <c:pt idx="6">
                  <c:v>2.005</c:v>
                </c:pt>
                <c:pt idx="7">
                  <c:v>2.006</c:v>
                </c:pt>
                <c:pt idx="8">
                  <c:v>2.007</c:v>
                </c:pt>
                <c:pt idx="9">
                  <c:v>2.008</c:v>
                </c:pt>
                <c:pt idx="10">
                  <c:v>2.009</c:v>
                </c:pt>
                <c:pt idx="11">
                  <c:v>2.010</c:v>
                </c:pt>
                <c:pt idx="12">
                  <c:v>2.011</c:v>
                </c:pt>
                <c:pt idx="13">
                  <c:v>2.012</c:v>
                </c:pt>
                <c:pt idx="14">
                  <c:v>2.013</c:v>
                </c:pt>
                <c:pt idx="15">
                  <c:v>2.014</c:v>
                </c:pt>
                <c:pt idx="16">
                  <c:v>2.015</c:v>
                </c:pt>
                <c:pt idx="17">
                  <c:v>2.016</c:v>
                </c:pt>
                <c:pt idx="18">
                  <c:v>2.017</c:v>
                </c:pt>
                <c:pt idx="19">
                  <c:v>2.018</c:v>
                </c:pt>
                <c:pt idx="20">
                  <c:v>2.019</c:v>
                </c:pt>
                <c:pt idx="21">
                  <c:v>2.020</c:v>
                </c:pt>
                <c:pt idx="22">
                  <c:v>2.021</c:v>
                </c:pt>
              </c:strCache>
            </c:strRef>
          </c:cat>
          <c:val>
            <c:numRef>
              <c:f>'MEL-EDAD'!$B$48:$X$48</c:f>
              <c:numCache>
                <c:formatCode>#,##0</c:formatCode>
                <c:ptCount val="23"/>
                <c:pt idx="0">
                  <c:v>22.279999999999998</c:v>
                </c:pt>
                <c:pt idx="1">
                  <c:v>35.390000000000008</c:v>
                </c:pt>
                <c:pt idx="2">
                  <c:v>9</c:v>
                </c:pt>
                <c:pt idx="3">
                  <c:v>11.69</c:v>
                </c:pt>
                <c:pt idx="4">
                  <c:v>16.79</c:v>
                </c:pt>
                <c:pt idx="5">
                  <c:v>56.22</c:v>
                </c:pt>
                <c:pt idx="6">
                  <c:v>31.259999999999998</c:v>
                </c:pt>
                <c:pt idx="7">
                  <c:v>60.54</c:v>
                </c:pt>
                <c:pt idx="8">
                  <c:v>87.580000000000013</c:v>
                </c:pt>
                <c:pt idx="9">
                  <c:v>142.64999999999998</c:v>
                </c:pt>
                <c:pt idx="10">
                  <c:v>109.46</c:v>
                </c:pt>
                <c:pt idx="11">
                  <c:v>150.74999999999994</c:v>
                </c:pt>
                <c:pt idx="12">
                  <c:v>102.99999999999997</c:v>
                </c:pt>
                <c:pt idx="13">
                  <c:v>214.89</c:v>
                </c:pt>
                <c:pt idx="14">
                  <c:v>155.85</c:v>
                </c:pt>
                <c:pt idx="15">
                  <c:v>292.55</c:v>
                </c:pt>
                <c:pt idx="16">
                  <c:v>301.19</c:v>
                </c:pt>
                <c:pt idx="17">
                  <c:v>292.61999999999995</c:v>
                </c:pt>
                <c:pt idx="18">
                  <c:v>263.64999999999998</c:v>
                </c:pt>
                <c:pt idx="19">
                  <c:v>120.54999999999998</c:v>
                </c:pt>
                <c:pt idx="20">
                  <c:v>61.150000000000006</c:v>
                </c:pt>
                <c:pt idx="21">
                  <c:v>33.71</c:v>
                </c:pt>
                <c:pt idx="22">
                  <c:v>46.830000000000005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7A-4D49-BC07-EDD9EDBAF11C}"/>
            </c:ext>
          </c:extLst>
        </c:ser>
        <c:ser>
          <c:idx val="1"/>
          <c:order val="1"/>
          <c:tx>
            <c:v>MURCIA</c:v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'MEL-EDAD'!$B$9:$X$9</c:f>
              <c:strCache>
                <c:ptCount val="23"/>
                <c:pt idx="0">
                  <c:v>&lt;2.000</c:v>
                </c:pt>
                <c:pt idx="1">
                  <c:v>2.000</c:v>
                </c:pt>
                <c:pt idx="2">
                  <c:v>2.001</c:v>
                </c:pt>
                <c:pt idx="3">
                  <c:v>2.002</c:v>
                </c:pt>
                <c:pt idx="4">
                  <c:v>2.003</c:v>
                </c:pt>
                <c:pt idx="5">
                  <c:v>2.004</c:v>
                </c:pt>
                <c:pt idx="6">
                  <c:v>2.005</c:v>
                </c:pt>
                <c:pt idx="7">
                  <c:v>2.006</c:v>
                </c:pt>
                <c:pt idx="8">
                  <c:v>2.007</c:v>
                </c:pt>
                <c:pt idx="9">
                  <c:v>2.008</c:v>
                </c:pt>
                <c:pt idx="10">
                  <c:v>2.009</c:v>
                </c:pt>
                <c:pt idx="11">
                  <c:v>2.010</c:v>
                </c:pt>
                <c:pt idx="12">
                  <c:v>2.011</c:v>
                </c:pt>
                <c:pt idx="13">
                  <c:v>2.012</c:v>
                </c:pt>
                <c:pt idx="14">
                  <c:v>2.013</c:v>
                </c:pt>
                <c:pt idx="15">
                  <c:v>2.014</c:v>
                </c:pt>
                <c:pt idx="16">
                  <c:v>2.015</c:v>
                </c:pt>
                <c:pt idx="17">
                  <c:v>2.016</c:v>
                </c:pt>
                <c:pt idx="18">
                  <c:v>2.017</c:v>
                </c:pt>
                <c:pt idx="19">
                  <c:v>2.018</c:v>
                </c:pt>
                <c:pt idx="20">
                  <c:v>2.019</c:v>
                </c:pt>
                <c:pt idx="21">
                  <c:v>2.020</c:v>
                </c:pt>
                <c:pt idx="22">
                  <c:v>2.021</c:v>
                </c:pt>
              </c:strCache>
            </c:strRef>
          </c:cat>
          <c:val>
            <c:numRef>
              <c:f>'MEL-EDAD'!$B$60:$X$60</c:f>
              <c:numCache>
                <c:formatCode>#,##0</c:formatCode>
                <c:ptCount val="23"/>
                <c:pt idx="0">
                  <c:v>160.42999999999998</c:v>
                </c:pt>
                <c:pt idx="1">
                  <c:v>142.30000000000001</c:v>
                </c:pt>
                <c:pt idx="2">
                  <c:v>45.75</c:v>
                </c:pt>
                <c:pt idx="3">
                  <c:v>34.869999999999997</c:v>
                </c:pt>
                <c:pt idx="4">
                  <c:v>52.190000000000005</c:v>
                </c:pt>
                <c:pt idx="5">
                  <c:v>79.03</c:v>
                </c:pt>
                <c:pt idx="6">
                  <c:v>95.48</c:v>
                </c:pt>
                <c:pt idx="7">
                  <c:v>80.71999999999997</c:v>
                </c:pt>
                <c:pt idx="8">
                  <c:v>64.20999999999998</c:v>
                </c:pt>
                <c:pt idx="9">
                  <c:v>84.54000000000002</c:v>
                </c:pt>
                <c:pt idx="10">
                  <c:v>96.970000000000013</c:v>
                </c:pt>
                <c:pt idx="11">
                  <c:v>232.20000000000002</c:v>
                </c:pt>
                <c:pt idx="12">
                  <c:v>195.55000000000004</c:v>
                </c:pt>
                <c:pt idx="13">
                  <c:v>250.01</c:v>
                </c:pt>
                <c:pt idx="14">
                  <c:v>347.39999999999992</c:v>
                </c:pt>
                <c:pt idx="15">
                  <c:v>556.86999999999989</c:v>
                </c:pt>
                <c:pt idx="16">
                  <c:v>564.62</c:v>
                </c:pt>
                <c:pt idx="17">
                  <c:v>387.46</c:v>
                </c:pt>
                <c:pt idx="18">
                  <c:v>375.56999999999988</c:v>
                </c:pt>
                <c:pt idx="19">
                  <c:v>296.55</c:v>
                </c:pt>
                <c:pt idx="20">
                  <c:v>186.4</c:v>
                </c:pt>
                <c:pt idx="21">
                  <c:v>117.75999999999999</c:v>
                </c:pt>
                <c:pt idx="22">
                  <c:v>64.759999999999991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7A-4D49-BC07-EDD9EDBAF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57208224"/>
        <c:axId val="-1357207136"/>
      </c:barChart>
      <c:catAx>
        <c:axId val="-1357208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Años</a:t>
                </a:r>
                <a:r>
                  <a:rPr lang="es-ES" baseline="0"/>
                  <a:t> de plantación</a:t>
                </a:r>
                <a:endParaRPr lang="es-E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7207136"/>
        <c:crosses val="autoZero"/>
        <c:auto val="1"/>
        <c:lblAlgn val="ctr"/>
        <c:lblOffset val="100"/>
        <c:noMultiLvlLbl val="0"/>
      </c:catAx>
      <c:valAx>
        <c:axId val="-1357207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Superficie</a:t>
                </a:r>
                <a:r>
                  <a:rPr lang="es-ES" baseline="0"/>
                  <a:t> (ha)</a:t>
                </a:r>
                <a:endParaRPr lang="es-E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720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Sin</a:t>
            </a:r>
            <a:r>
              <a:rPr lang="es-ES" baseline="0"/>
              <a:t> información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860000"/>
              </a:solidFill>
              <a:ln>
                <a:solidFill>
                  <a:srgbClr val="990033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CEE-406E-98AC-661F075E4E72}"/>
              </c:ext>
            </c:extLst>
          </c:dPt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EE-406E-98AC-661F075E4E72}"/>
                </c:ext>
              </c:extLst>
            </c:dLbl>
            <c:dLbl>
              <c:idx val="7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EE-406E-98AC-661F075E4E72}"/>
                </c:ext>
              </c:extLst>
            </c:dLbl>
            <c:dLbl>
              <c:idx val="9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EE-406E-98AC-661F075E4E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'MEL-EDAD'!$A$73:$A$88</c15:sqref>
                  </c15:fullRef>
                </c:ext>
              </c:extLst>
              <c:f>('MEL-EDAD'!$A$73:$A$77,'MEL-EDAD'!$A$79:$A$80,'MEL-EDAD'!$A$83,'MEL-EDAD'!$A$85:$A$86,'MEL-EDAD'!$A$88)</c:f>
              <c:strCache>
                <c:ptCount val="11"/>
                <c:pt idx="0">
                  <c:v>ANDALUCÍA</c:v>
                </c:pt>
                <c:pt idx="1">
                  <c:v>ARAGÓN</c:v>
                </c:pt>
                <c:pt idx="2">
                  <c:v>C. VALENCIANA</c:v>
                </c:pt>
                <c:pt idx="3">
                  <c:v>C. y LEÓN</c:v>
                </c:pt>
                <c:pt idx="4">
                  <c:v>C.-LA MANCHA</c:v>
                </c:pt>
                <c:pt idx="5">
                  <c:v>CATALUÑA</c:v>
                </c:pt>
                <c:pt idx="6">
                  <c:v>EXTREMADURA</c:v>
                </c:pt>
                <c:pt idx="7">
                  <c:v>LA RIOJA</c:v>
                </c:pt>
                <c:pt idx="8">
                  <c:v>MURCIA</c:v>
                </c:pt>
                <c:pt idx="9">
                  <c:v>NAVARRA</c:v>
                </c:pt>
                <c:pt idx="10">
                  <c:v>ESPAÑA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'MEL-EDAD'!$Y$73:$Y$88</c15:sqref>
                  </c15:fullRef>
                </c:ext>
              </c:extLst>
              <c:f>('MEL-EDAD'!$Y$73:$Y$77,'MEL-EDAD'!$Y$79:$Y$80,'MEL-EDAD'!$Y$83,'MEL-EDAD'!$Y$85:$Y$86,'MEL-EDAD'!$Y$88)</c:f>
              <c:numCache>
                <c:formatCode>0.0%</c:formatCode>
                <c:ptCount val="11"/>
                <c:pt idx="0" formatCode="0.00%">
                  <c:v>2.7366707032559527E-3</c:v>
                </c:pt>
                <c:pt idx="1">
                  <c:v>2.0243710237632497E-3</c:v>
                </c:pt>
                <c:pt idx="2" formatCode="0.00%">
                  <c:v>2.8376318825203556E-3</c:v>
                </c:pt>
                <c:pt idx="3" formatCode="0%">
                  <c:v>1.049424509140149E-2</c:v>
                </c:pt>
                <c:pt idx="4" formatCode="0.00%">
                  <c:v>1.6939012831974397E-3</c:v>
                </c:pt>
                <c:pt idx="5" formatCode="0%">
                  <c:v>1.6749951145975791E-5</c:v>
                </c:pt>
                <c:pt idx="6" formatCode="0.00%">
                  <c:v>1.7300906201650811E-3</c:v>
                </c:pt>
                <c:pt idx="7">
                  <c:v>1.9641304697813706E-3</c:v>
                </c:pt>
                <c:pt idx="8" formatCode="0.00%">
                  <c:v>1.2839130126797479E-3</c:v>
                </c:pt>
                <c:pt idx="9" formatCode="0.00%">
                  <c:v>1.3722930682464772E-3</c:v>
                </c:pt>
                <c:pt idx="10" formatCode="0.00%">
                  <c:v>1.5157006947571394E-3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6-47A4-8397-826E412ABF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-1354442784"/>
        <c:axId val="-1354440608"/>
      </c:barChart>
      <c:catAx>
        <c:axId val="-1354442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4440608"/>
        <c:crosses val="autoZero"/>
        <c:auto val="1"/>
        <c:lblAlgn val="ctr"/>
        <c:lblOffset val="100"/>
        <c:noMultiLvlLbl val="0"/>
      </c:catAx>
      <c:valAx>
        <c:axId val="-1354440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4442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Aragón</a:t>
            </a:r>
            <a:r>
              <a:rPr lang="es-ES" baseline="0"/>
              <a:t> y Cataluña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aseline="0"/>
              <a:t>% según año plantación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'MEL-EDAD'!$A$74</c:f>
              <c:strCache>
                <c:ptCount val="1"/>
                <c:pt idx="0">
                  <c:v>ARAGÓN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'MEL-EDAD'!$B$72:$X$72</c:f>
              <c:strCache>
                <c:ptCount val="23"/>
                <c:pt idx="0">
                  <c:v>&lt;2.000</c:v>
                </c:pt>
                <c:pt idx="1">
                  <c:v>2.000</c:v>
                </c:pt>
                <c:pt idx="2">
                  <c:v>2.001</c:v>
                </c:pt>
                <c:pt idx="3">
                  <c:v>2.002</c:v>
                </c:pt>
                <c:pt idx="4">
                  <c:v>2.003</c:v>
                </c:pt>
                <c:pt idx="5">
                  <c:v>2.004</c:v>
                </c:pt>
                <c:pt idx="6">
                  <c:v>2.005</c:v>
                </c:pt>
                <c:pt idx="7">
                  <c:v>2.006</c:v>
                </c:pt>
                <c:pt idx="8">
                  <c:v>2.007</c:v>
                </c:pt>
                <c:pt idx="9">
                  <c:v>2.008</c:v>
                </c:pt>
                <c:pt idx="10">
                  <c:v>2.009</c:v>
                </c:pt>
                <c:pt idx="11">
                  <c:v>2.010</c:v>
                </c:pt>
                <c:pt idx="12">
                  <c:v>2.011</c:v>
                </c:pt>
                <c:pt idx="13">
                  <c:v>2.012</c:v>
                </c:pt>
                <c:pt idx="14">
                  <c:v>2.013</c:v>
                </c:pt>
                <c:pt idx="15">
                  <c:v>2.014</c:v>
                </c:pt>
                <c:pt idx="16">
                  <c:v>2.015</c:v>
                </c:pt>
                <c:pt idx="17">
                  <c:v>2.016</c:v>
                </c:pt>
                <c:pt idx="18">
                  <c:v>2.017</c:v>
                </c:pt>
                <c:pt idx="19">
                  <c:v>2.018</c:v>
                </c:pt>
                <c:pt idx="20">
                  <c:v>2.019</c:v>
                </c:pt>
                <c:pt idx="21">
                  <c:v>2.020</c:v>
                </c:pt>
                <c:pt idx="22">
                  <c:v>2.021</c:v>
                </c:pt>
              </c:strCache>
            </c:strRef>
          </c:cat>
          <c:val>
            <c:numRef>
              <c:f>'MEL-EDAD'!$B$74:$X$74</c:f>
              <c:numCache>
                <c:formatCode>0%</c:formatCode>
                <c:ptCount val="23"/>
                <c:pt idx="0">
                  <c:v>4.911988389908651E-2</c:v>
                </c:pt>
                <c:pt idx="1">
                  <c:v>3.8813154714173147E-2</c:v>
                </c:pt>
                <c:pt idx="2">
                  <c:v>2.5562306026663463E-2</c:v>
                </c:pt>
                <c:pt idx="3">
                  <c:v>2.6374596454577594E-2</c:v>
                </c:pt>
                <c:pt idx="4">
                  <c:v>2.3725119994823532E-2</c:v>
                </c:pt>
                <c:pt idx="5">
                  <c:v>3.0261573694269128E-2</c:v>
                </c:pt>
                <c:pt idx="6">
                  <c:v>4.861263568023258E-2</c:v>
                </c:pt>
                <c:pt idx="7">
                  <c:v>2.4710729859703684E-2</c:v>
                </c:pt>
                <c:pt idx="8">
                  <c:v>3.453794193567767E-2</c:v>
                </c:pt>
                <c:pt idx="9">
                  <c:v>4.2546455386421447E-2</c:v>
                </c:pt>
                <c:pt idx="10">
                  <c:v>4.7112844819019846E-2</c:v>
                </c:pt>
                <c:pt idx="11">
                  <c:v>5.380759693756109E-2</c:v>
                </c:pt>
                <c:pt idx="12">
                  <c:v>2.7822391484700518E-2</c:v>
                </c:pt>
                <c:pt idx="13">
                  <c:v>5.0197930797015171E-2</c:v>
                </c:pt>
                <c:pt idx="14">
                  <c:v>4.9807384332385074E-2</c:v>
                </c:pt>
                <c:pt idx="15">
                  <c:v>7.8507927631046873E-2</c:v>
                </c:pt>
                <c:pt idx="16">
                  <c:v>6.8268215295093707E-2</c:v>
                </c:pt>
                <c:pt idx="17">
                  <c:v>5.9718945201015866E-2</c:v>
                </c:pt>
                <c:pt idx="18">
                  <c:v>7.4775782421711581E-2</c:v>
                </c:pt>
                <c:pt idx="19">
                  <c:v>5.1039107797757034E-2</c:v>
                </c:pt>
                <c:pt idx="20">
                  <c:v>4.1090572115906776E-2</c:v>
                </c:pt>
                <c:pt idx="21">
                  <c:v>2.5474490845267327E-2</c:v>
                </c:pt>
                <c:pt idx="22">
                  <c:v>2.6088041652127091E-2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A6-475C-B03E-A879C2412FA5}"/>
            </c:ext>
          </c:extLst>
        </c:ser>
        <c:ser>
          <c:idx val="1"/>
          <c:order val="1"/>
          <c:tx>
            <c:strRef>
              <c:f>'MEL-EDAD'!$A$79</c:f>
              <c:strCache>
                <c:ptCount val="1"/>
                <c:pt idx="0">
                  <c:v>CATALUÑA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'MEL-EDAD'!$B$72:$X$72</c:f>
              <c:strCache>
                <c:ptCount val="23"/>
                <c:pt idx="0">
                  <c:v>&lt;2.000</c:v>
                </c:pt>
                <c:pt idx="1">
                  <c:v>2.000</c:v>
                </c:pt>
                <c:pt idx="2">
                  <c:v>2.001</c:v>
                </c:pt>
                <c:pt idx="3">
                  <c:v>2.002</c:v>
                </c:pt>
                <c:pt idx="4">
                  <c:v>2.003</c:v>
                </c:pt>
                <c:pt idx="5">
                  <c:v>2.004</c:v>
                </c:pt>
                <c:pt idx="6">
                  <c:v>2.005</c:v>
                </c:pt>
                <c:pt idx="7">
                  <c:v>2.006</c:v>
                </c:pt>
                <c:pt idx="8">
                  <c:v>2.007</c:v>
                </c:pt>
                <c:pt idx="9">
                  <c:v>2.008</c:v>
                </c:pt>
                <c:pt idx="10">
                  <c:v>2.009</c:v>
                </c:pt>
                <c:pt idx="11">
                  <c:v>2.010</c:v>
                </c:pt>
                <c:pt idx="12">
                  <c:v>2.011</c:v>
                </c:pt>
                <c:pt idx="13">
                  <c:v>2.012</c:v>
                </c:pt>
                <c:pt idx="14">
                  <c:v>2.013</c:v>
                </c:pt>
                <c:pt idx="15">
                  <c:v>2.014</c:v>
                </c:pt>
                <c:pt idx="16">
                  <c:v>2.015</c:v>
                </c:pt>
                <c:pt idx="17">
                  <c:v>2.016</c:v>
                </c:pt>
                <c:pt idx="18">
                  <c:v>2.017</c:v>
                </c:pt>
                <c:pt idx="19">
                  <c:v>2.018</c:v>
                </c:pt>
                <c:pt idx="20">
                  <c:v>2.019</c:v>
                </c:pt>
                <c:pt idx="21">
                  <c:v>2.020</c:v>
                </c:pt>
                <c:pt idx="22">
                  <c:v>2.021</c:v>
                </c:pt>
              </c:strCache>
            </c:strRef>
          </c:cat>
          <c:val>
            <c:numRef>
              <c:f>'MEL-EDAD'!$B$79:$X$79</c:f>
              <c:numCache>
                <c:formatCode>0%</c:formatCode>
                <c:ptCount val="23"/>
                <c:pt idx="0">
                  <c:v>6.8196495537998975E-2</c:v>
                </c:pt>
                <c:pt idx="1">
                  <c:v>3.2790821026771923E-2</c:v>
                </c:pt>
                <c:pt idx="2">
                  <c:v>1.9857997636395747E-2</c:v>
                </c:pt>
                <c:pt idx="3">
                  <c:v>2.5968007593311131E-2</c:v>
                </c:pt>
                <c:pt idx="4">
                  <c:v>3.0786410206303495E-2</c:v>
                </c:pt>
                <c:pt idx="5">
                  <c:v>2.3477848189609407E-2</c:v>
                </c:pt>
                <c:pt idx="6">
                  <c:v>4.8759107785935507E-2</c:v>
                </c:pt>
                <c:pt idx="7">
                  <c:v>2.0036663781952825E-2</c:v>
                </c:pt>
                <c:pt idx="8">
                  <c:v>2.7551808529447306E-2</c:v>
                </c:pt>
                <c:pt idx="9">
                  <c:v>4.168690619096798E-2</c:v>
                </c:pt>
                <c:pt idx="10">
                  <c:v>4.8223109349264326E-2</c:v>
                </c:pt>
                <c:pt idx="11">
                  <c:v>6.3625619980830481E-2</c:v>
                </c:pt>
                <c:pt idx="12">
                  <c:v>4.3892316425188108E-2</c:v>
                </c:pt>
                <c:pt idx="13">
                  <c:v>5.2187264453811957E-2</c:v>
                </c:pt>
                <c:pt idx="14">
                  <c:v>4.4221732131058948E-2</c:v>
                </c:pt>
                <c:pt idx="15">
                  <c:v>6.5298753989745176E-2</c:v>
                </c:pt>
                <c:pt idx="16">
                  <c:v>6.4705061276904494E-2</c:v>
                </c:pt>
                <c:pt idx="17">
                  <c:v>5.9894103086643634E-2</c:v>
                </c:pt>
                <c:pt idx="18">
                  <c:v>6.6782055219005446E-2</c:v>
                </c:pt>
                <c:pt idx="19">
                  <c:v>4.9382578189702403E-2</c:v>
                </c:pt>
                <c:pt idx="20">
                  <c:v>4.0274326977657343E-2</c:v>
                </c:pt>
                <c:pt idx="21">
                  <c:v>3.1491769260117382E-2</c:v>
                </c:pt>
                <c:pt idx="22">
                  <c:v>3.089249323022801E-2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A6-475C-B03E-A879C2412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54453120"/>
        <c:axId val="-1354452576"/>
      </c:barChart>
      <c:catAx>
        <c:axId val="-135445312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4452576"/>
        <c:crosses val="autoZero"/>
        <c:auto val="1"/>
        <c:lblAlgn val="ctr"/>
        <c:lblOffset val="100"/>
        <c:noMultiLvlLbl val="0"/>
      </c:catAx>
      <c:valAx>
        <c:axId val="-135445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4453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Extremadura y Murcia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</a:t>
            </a:r>
            <a:r>
              <a:rPr lang="en-US" baseline="0"/>
              <a:t> según año plantación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'MEL-EDAD'!$A$80</c:f>
              <c:strCache>
                <c:ptCount val="1"/>
                <c:pt idx="0">
                  <c:v>EXTREMADURA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'MEL-EDAD'!$B$72:$X$72</c:f>
              <c:strCache>
                <c:ptCount val="23"/>
                <c:pt idx="0">
                  <c:v>&lt;2.000</c:v>
                </c:pt>
                <c:pt idx="1">
                  <c:v>2.000</c:v>
                </c:pt>
                <c:pt idx="2">
                  <c:v>2.001</c:v>
                </c:pt>
                <c:pt idx="3">
                  <c:v>2.002</c:v>
                </c:pt>
                <c:pt idx="4">
                  <c:v>2.003</c:v>
                </c:pt>
                <c:pt idx="5">
                  <c:v>2.004</c:v>
                </c:pt>
                <c:pt idx="6">
                  <c:v>2.005</c:v>
                </c:pt>
                <c:pt idx="7">
                  <c:v>2.006</c:v>
                </c:pt>
                <c:pt idx="8">
                  <c:v>2.007</c:v>
                </c:pt>
                <c:pt idx="9">
                  <c:v>2.008</c:v>
                </c:pt>
                <c:pt idx="10">
                  <c:v>2.009</c:v>
                </c:pt>
                <c:pt idx="11">
                  <c:v>2.010</c:v>
                </c:pt>
                <c:pt idx="12">
                  <c:v>2.011</c:v>
                </c:pt>
                <c:pt idx="13">
                  <c:v>2.012</c:v>
                </c:pt>
                <c:pt idx="14">
                  <c:v>2.013</c:v>
                </c:pt>
                <c:pt idx="15">
                  <c:v>2.014</c:v>
                </c:pt>
                <c:pt idx="16">
                  <c:v>2.015</c:v>
                </c:pt>
                <c:pt idx="17">
                  <c:v>2.016</c:v>
                </c:pt>
                <c:pt idx="18">
                  <c:v>2.017</c:v>
                </c:pt>
                <c:pt idx="19">
                  <c:v>2.018</c:v>
                </c:pt>
                <c:pt idx="20">
                  <c:v>2.019</c:v>
                </c:pt>
                <c:pt idx="21">
                  <c:v>2.020</c:v>
                </c:pt>
                <c:pt idx="22">
                  <c:v>2.021</c:v>
                </c:pt>
              </c:strCache>
            </c:strRef>
          </c:cat>
          <c:val>
            <c:numRef>
              <c:f>'MEL-EDAD'!$B$80:$X$80</c:f>
              <c:numCache>
                <c:formatCode>0%</c:formatCode>
                <c:ptCount val="23"/>
                <c:pt idx="0">
                  <c:v>8.4904006645986838E-3</c:v>
                </c:pt>
                <c:pt idx="1">
                  <c:v>1.3486323138247196E-2</c:v>
                </c:pt>
                <c:pt idx="2">
                  <c:v>3.4296950620012643E-3</c:v>
                </c:pt>
                <c:pt idx="3">
                  <c:v>4.4547928083105304E-3</c:v>
                </c:pt>
                <c:pt idx="4">
                  <c:v>6.3982866767779136E-3</c:v>
                </c:pt>
                <c:pt idx="5">
                  <c:v>2.1424161820634564E-2</c:v>
                </c:pt>
                <c:pt idx="6">
                  <c:v>1.1912474182017723E-2</c:v>
                </c:pt>
                <c:pt idx="7">
                  <c:v>2.3070415450395169E-2</c:v>
                </c:pt>
                <c:pt idx="8">
                  <c:v>3.337474372556342E-2</c:v>
                </c:pt>
                <c:pt idx="9">
                  <c:v>5.4360666732720025E-2</c:v>
                </c:pt>
                <c:pt idx="10">
                  <c:v>4.1712713498517594E-2</c:v>
                </c:pt>
                <c:pt idx="11">
                  <c:v>5.7447392288521151E-2</c:v>
                </c:pt>
                <c:pt idx="12">
                  <c:v>3.9250954598458898E-2</c:v>
                </c:pt>
                <c:pt idx="13">
                  <c:v>8.1889685763716843E-2</c:v>
                </c:pt>
                <c:pt idx="14">
                  <c:v>5.9390886156988558E-2</c:v>
                </c:pt>
                <c:pt idx="15">
                  <c:v>0.11148414337649665</c:v>
                </c:pt>
                <c:pt idx="16">
                  <c:v>0.11477665063601786</c:v>
                </c:pt>
                <c:pt idx="17">
                  <c:v>0.11151081878253441</c:v>
                </c:pt>
                <c:pt idx="18">
                  <c:v>0.10047101145518147</c:v>
                </c:pt>
                <c:pt idx="19">
                  <c:v>4.5938859969361368E-2</c:v>
                </c:pt>
                <c:pt idx="20">
                  <c:v>2.3302872560153037E-2</c:v>
                </c:pt>
                <c:pt idx="21">
                  <c:v>1.284611339334029E-2</c:v>
                </c:pt>
                <c:pt idx="22">
                  <c:v>1.7845846639279912E-2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72-47DA-BB3F-29D7DE3FDF66}"/>
            </c:ext>
          </c:extLst>
        </c:ser>
        <c:ser>
          <c:idx val="1"/>
          <c:order val="1"/>
          <c:tx>
            <c:strRef>
              <c:f>'MEL-EDAD'!$A$85</c:f>
              <c:strCache>
                <c:ptCount val="1"/>
                <c:pt idx="0">
                  <c:v>MURCIA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'MEL-EDAD'!$B$72:$X$72</c:f>
              <c:strCache>
                <c:ptCount val="23"/>
                <c:pt idx="0">
                  <c:v>&lt;2.000</c:v>
                </c:pt>
                <c:pt idx="1">
                  <c:v>2.000</c:v>
                </c:pt>
                <c:pt idx="2">
                  <c:v>2.001</c:v>
                </c:pt>
                <c:pt idx="3">
                  <c:v>2.002</c:v>
                </c:pt>
                <c:pt idx="4">
                  <c:v>2.003</c:v>
                </c:pt>
                <c:pt idx="5">
                  <c:v>2.004</c:v>
                </c:pt>
                <c:pt idx="6">
                  <c:v>2.005</c:v>
                </c:pt>
                <c:pt idx="7">
                  <c:v>2.006</c:v>
                </c:pt>
                <c:pt idx="8">
                  <c:v>2.007</c:v>
                </c:pt>
                <c:pt idx="9">
                  <c:v>2.008</c:v>
                </c:pt>
                <c:pt idx="10">
                  <c:v>2.009</c:v>
                </c:pt>
                <c:pt idx="11">
                  <c:v>2.010</c:v>
                </c:pt>
                <c:pt idx="12">
                  <c:v>2.011</c:v>
                </c:pt>
                <c:pt idx="13">
                  <c:v>2.012</c:v>
                </c:pt>
                <c:pt idx="14">
                  <c:v>2.013</c:v>
                </c:pt>
                <c:pt idx="15">
                  <c:v>2.014</c:v>
                </c:pt>
                <c:pt idx="16">
                  <c:v>2.015</c:v>
                </c:pt>
                <c:pt idx="17">
                  <c:v>2.016</c:v>
                </c:pt>
                <c:pt idx="18">
                  <c:v>2.017</c:v>
                </c:pt>
                <c:pt idx="19">
                  <c:v>2.018</c:v>
                </c:pt>
                <c:pt idx="20">
                  <c:v>2.019</c:v>
                </c:pt>
                <c:pt idx="21">
                  <c:v>2.020</c:v>
                </c:pt>
                <c:pt idx="22">
                  <c:v>2.021</c:v>
                </c:pt>
              </c:strCache>
            </c:strRef>
          </c:cat>
          <c:val>
            <c:numRef>
              <c:f>'MEL-EDAD'!$B$85:$X$85</c:f>
              <c:numCache>
                <c:formatCode>0%</c:formatCode>
                <c:ptCount val="23"/>
                <c:pt idx="0">
                  <c:v>3.5513476659346885E-2</c:v>
                </c:pt>
                <c:pt idx="1">
                  <c:v>3.1500141673160023E-2</c:v>
                </c:pt>
                <c:pt idx="2">
                  <c:v>1.012741729829284E-2</c:v>
                </c:pt>
                <c:pt idx="3">
                  <c:v>7.7189735779556561E-3</c:v>
                </c:pt>
                <c:pt idx="4">
                  <c:v>1.1553003470992423E-2</c:v>
                </c:pt>
                <c:pt idx="5">
                  <c:v>1.749442161932422E-2</c:v>
                </c:pt>
                <c:pt idx="6">
                  <c:v>2.1135864560459024E-2</c:v>
                </c:pt>
                <c:pt idx="7">
                  <c:v>1.7868527307501589E-2</c:v>
                </c:pt>
                <c:pt idx="8">
                  <c:v>1.4213802507614929E-2</c:v>
                </c:pt>
                <c:pt idx="9">
                  <c:v>1.8714138981369987E-2</c:v>
                </c:pt>
                <c:pt idx="10">
                  <c:v>2.1465697386130203E-2</c:v>
                </c:pt>
                <c:pt idx="11">
                  <c:v>5.1400793369696121E-2</c:v>
                </c:pt>
                <c:pt idx="12">
                  <c:v>4.3287791315435302E-2</c:v>
                </c:pt>
                <c:pt idx="13">
                  <c:v>5.5343291775873063E-2</c:v>
                </c:pt>
                <c:pt idx="14">
                  <c:v>7.6901962173266267E-2</c:v>
                </c:pt>
                <c:pt idx="15">
                  <c:v>0.12327114471913295</c:v>
                </c:pt>
                <c:pt idx="16">
                  <c:v>0.12498671814124815</c:v>
                </c:pt>
                <c:pt idx="17">
                  <c:v>8.5769816533257784E-2</c:v>
                </c:pt>
                <c:pt idx="18">
                  <c:v>8.3137794857264274E-2</c:v>
                </c:pt>
                <c:pt idx="19">
                  <c:v>6.5645586881065393E-2</c:v>
                </c:pt>
                <c:pt idx="20">
                  <c:v>4.1262307855776725E-2</c:v>
                </c:pt>
                <c:pt idx="21">
                  <c:v>2.60678614436495E-2</c:v>
                </c:pt>
                <c:pt idx="22">
                  <c:v>1.4335552879506977E-2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72-47DA-BB3F-29D7DE3FD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54442240"/>
        <c:axId val="-1354450944"/>
      </c:barChart>
      <c:catAx>
        <c:axId val="-135444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4450944"/>
        <c:crosses val="autoZero"/>
        <c:auto val="1"/>
        <c:lblAlgn val="ctr"/>
        <c:lblOffset val="100"/>
        <c:noMultiLvlLbl val="0"/>
      </c:catAx>
      <c:valAx>
        <c:axId val="-135445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4442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FEGA</a:t>
            </a:r>
            <a:r>
              <a:rPr lang="en-US" baseline="0"/>
              <a:t> REGEPA 2021 Fruta de Hueso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136-42BB-9309-C84F21F67E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136-42BB-9309-C84F21F67E5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136-42BB-9309-C84F21F67E5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136-42BB-9309-C84F21F67E5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136-42BB-9309-C84F21F67E5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03C-4FB7-A5F4-36D832F5148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03C-4FB7-A5F4-36D832F51486}"/>
              </c:ext>
            </c:extLst>
          </c:dPt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36-42BB-9309-C84F21F67E50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136-42BB-9309-C84F21F67E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FdH!$R$37:$R$43</c:f>
              <c:strCache>
                <c:ptCount val="7"/>
                <c:pt idx="0">
                  <c:v>Melocotonero</c:v>
                </c:pt>
                <c:pt idx="1">
                  <c:v>Paraguayo</c:v>
                </c:pt>
                <c:pt idx="2">
                  <c:v>Platerina</c:v>
                </c:pt>
                <c:pt idx="3">
                  <c:v>Nectarino</c:v>
                </c:pt>
                <c:pt idx="4">
                  <c:v>Albaricoquero</c:v>
                </c:pt>
                <c:pt idx="5">
                  <c:v>Cerezo</c:v>
                </c:pt>
                <c:pt idx="6">
                  <c:v>Ciruelo</c:v>
                </c:pt>
              </c:strCache>
            </c:strRef>
          </c:cat>
          <c:val>
            <c:numRef>
              <c:f>FdH!$S$37:$S$43</c:f>
              <c:numCache>
                <c:formatCode>#,##0</c:formatCode>
                <c:ptCount val="7"/>
                <c:pt idx="0">
                  <c:v>25961.590000000018</c:v>
                </c:pt>
                <c:pt idx="1">
                  <c:v>11765.151999999996</c:v>
                </c:pt>
                <c:pt idx="2">
                  <c:v>825.79</c:v>
                </c:pt>
                <c:pt idx="3">
                  <c:v>25191.869999999988</c:v>
                </c:pt>
                <c:pt idx="4">
                  <c:v>15185.450000000006</c:v>
                </c:pt>
                <c:pt idx="5">
                  <c:v>21830.979999999996</c:v>
                </c:pt>
                <c:pt idx="6">
                  <c:v>11157.079250000001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136-42BB-9309-C84F21F67E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Aragón y Cataluña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ARAGÓN</c:v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'PAR-EDAD'!$B$9:$X$9</c:f>
              <c:strCache>
                <c:ptCount val="23"/>
                <c:pt idx="0">
                  <c:v>&lt;2.000</c:v>
                </c:pt>
                <c:pt idx="1">
                  <c:v>2.000</c:v>
                </c:pt>
                <c:pt idx="2">
                  <c:v>2.001</c:v>
                </c:pt>
                <c:pt idx="3">
                  <c:v>2.002</c:v>
                </c:pt>
                <c:pt idx="4">
                  <c:v>2.003</c:v>
                </c:pt>
                <c:pt idx="5">
                  <c:v>2.004</c:v>
                </c:pt>
                <c:pt idx="6">
                  <c:v>2.005</c:v>
                </c:pt>
                <c:pt idx="7">
                  <c:v>2.006</c:v>
                </c:pt>
                <c:pt idx="8">
                  <c:v>2.007</c:v>
                </c:pt>
                <c:pt idx="9">
                  <c:v>2.008</c:v>
                </c:pt>
                <c:pt idx="10">
                  <c:v>2.009</c:v>
                </c:pt>
                <c:pt idx="11">
                  <c:v>2.010</c:v>
                </c:pt>
                <c:pt idx="12">
                  <c:v>2.011</c:v>
                </c:pt>
                <c:pt idx="13">
                  <c:v>2.012</c:v>
                </c:pt>
                <c:pt idx="14">
                  <c:v>2.013</c:v>
                </c:pt>
                <c:pt idx="15">
                  <c:v>2.014</c:v>
                </c:pt>
                <c:pt idx="16">
                  <c:v>2.015</c:v>
                </c:pt>
                <c:pt idx="17">
                  <c:v>2.016</c:v>
                </c:pt>
                <c:pt idx="18">
                  <c:v>2.017</c:v>
                </c:pt>
                <c:pt idx="19">
                  <c:v>2.018</c:v>
                </c:pt>
                <c:pt idx="20">
                  <c:v>2.019</c:v>
                </c:pt>
                <c:pt idx="21">
                  <c:v>2.020</c:v>
                </c:pt>
                <c:pt idx="22">
                  <c:v>2.021</c:v>
                </c:pt>
              </c:strCache>
            </c:strRef>
          </c:cat>
          <c:val>
            <c:numRef>
              <c:f>'PAR-EDAD'!$B$15:$X$15</c:f>
              <c:numCache>
                <c:formatCode>#,##0</c:formatCode>
                <c:ptCount val="23"/>
                <c:pt idx="0">
                  <c:v>8.1</c:v>
                </c:pt>
                <c:pt idx="1">
                  <c:v>27.279999999999998</c:v>
                </c:pt>
                <c:pt idx="2">
                  <c:v>6.1000000000000005</c:v>
                </c:pt>
                <c:pt idx="3">
                  <c:v>13.559999999999999</c:v>
                </c:pt>
                <c:pt idx="4">
                  <c:v>14.12</c:v>
                </c:pt>
                <c:pt idx="5">
                  <c:v>28.489999999999995</c:v>
                </c:pt>
                <c:pt idx="6">
                  <c:v>41.47</c:v>
                </c:pt>
                <c:pt idx="7">
                  <c:v>52.069999999999993</c:v>
                </c:pt>
                <c:pt idx="8">
                  <c:v>124.14</c:v>
                </c:pt>
                <c:pt idx="9">
                  <c:v>152.80000000000004</c:v>
                </c:pt>
                <c:pt idx="10">
                  <c:v>149.79999999999993</c:v>
                </c:pt>
                <c:pt idx="11">
                  <c:v>305.77999999999992</c:v>
                </c:pt>
                <c:pt idx="12">
                  <c:v>431.98999999999995</c:v>
                </c:pt>
                <c:pt idx="13">
                  <c:v>336.05000000000013</c:v>
                </c:pt>
                <c:pt idx="14">
                  <c:v>290.21000000000009</c:v>
                </c:pt>
                <c:pt idx="15">
                  <c:v>148.87999999999994</c:v>
                </c:pt>
                <c:pt idx="16">
                  <c:v>145.37</c:v>
                </c:pt>
                <c:pt idx="17">
                  <c:v>104.49999999999999</c:v>
                </c:pt>
                <c:pt idx="18">
                  <c:v>131.54</c:v>
                </c:pt>
                <c:pt idx="19">
                  <c:v>138.13999999999999</c:v>
                </c:pt>
                <c:pt idx="20">
                  <c:v>138.57000000000002</c:v>
                </c:pt>
                <c:pt idx="21">
                  <c:v>136.67000000000002</c:v>
                </c:pt>
                <c:pt idx="22">
                  <c:v>110.41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0E-44DA-B819-5A1ED3002A52}"/>
            </c:ext>
          </c:extLst>
        </c:ser>
        <c:ser>
          <c:idx val="1"/>
          <c:order val="1"/>
          <c:tx>
            <c:v>CATALUÑA</c:v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'PAR-EDAD'!$B$9:$X$9</c:f>
              <c:strCache>
                <c:ptCount val="23"/>
                <c:pt idx="0">
                  <c:v>&lt;2.000</c:v>
                </c:pt>
                <c:pt idx="1">
                  <c:v>2.000</c:v>
                </c:pt>
                <c:pt idx="2">
                  <c:v>2.001</c:v>
                </c:pt>
                <c:pt idx="3">
                  <c:v>2.002</c:v>
                </c:pt>
                <c:pt idx="4">
                  <c:v>2.003</c:v>
                </c:pt>
                <c:pt idx="5">
                  <c:v>2.004</c:v>
                </c:pt>
                <c:pt idx="6">
                  <c:v>2.005</c:v>
                </c:pt>
                <c:pt idx="7">
                  <c:v>2.006</c:v>
                </c:pt>
                <c:pt idx="8">
                  <c:v>2.007</c:v>
                </c:pt>
                <c:pt idx="9">
                  <c:v>2.008</c:v>
                </c:pt>
                <c:pt idx="10">
                  <c:v>2.009</c:v>
                </c:pt>
                <c:pt idx="11">
                  <c:v>2.010</c:v>
                </c:pt>
                <c:pt idx="12">
                  <c:v>2.011</c:v>
                </c:pt>
                <c:pt idx="13">
                  <c:v>2.012</c:v>
                </c:pt>
                <c:pt idx="14">
                  <c:v>2.013</c:v>
                </c:pt>
                <c:pt idx="15">
                  <c:v>2.014</c:v>
                </c:pt>
                <c:pt idx="16">
                  <c:v>2.015</c:v>
                </c:pt>
                <c:pt idx="17">
                  <c:v>2.016</c:v>
                </c:pt>
                <c:pt idx="18">
                  <c:v>2.017</c:v>
                </c:pt>
                <c:pt idx="19">
                  <c:v>2.018</c:v>
                </c:pt>
                <c:pt idx="20">
                  <c:v>2.019</c:v>
                </c:pt>
                <c:pt idx="21">
                  <c:v>2.020</c:v>
                </c:pt>
                <c:pt idx="22">
                  <c:v>2.021</c:v>
                </c:pt>
              </c:strCache>
            </c:strRef>
          </c:cat>
          <c:val>
            <c:numRef>
              <c:f>'PAR-EDAD'!$B$27:$X$27</c:f>
              <c:numCache>
                <c:formatCode>#,##0</c:formatCode>
                <c:ptCount val="23"/>
                <c:pt idx="0">
                  <c:v>37.02000000000001</c:v>
                </c:pt>
                <c:pt idx="1">
                  <c:v>33.159999999999997</c:v>
                </c:pt>
                <c:pt idx="2">
                  <c:v>17.12</c:v>
                </c:pt>
                <c:pt idx="3">
                  <c:v>30.9</c:v>
                </c:pt>
                <c:pt idx="4">
                  <c:v>37.63000000000001</c:v>
                </c:pt>
                <c:pt idx="5">
                  <c:v>49.22</c:v>
                </c:pt>
                <c:pt idx="6">
                  <c:v>108.53999999999999</c:v>
                </c:pt>
                <c:pt idx="7">
                  <c:v>77.28</c:v>
                </c:pt>
                <c:pt idx="8">
                  <c:v>102.34999999999998</c:v>
                </c:pt>
                <c:pt idx="9">
                  <c:v>181.96000000000004</c:v>
                </c:pt>
                <c:pt idx="10">
                  <c:v>208.74999999999997</c:v>
                </c:pt>
                <c:pt idx="11">
                  <c:v>558.08000000000004</c:v>
                </c:pt>
                <c:pt idx="12">
                  <c:v>728.2700000000001</c:v>
                </c:pt>
                <c:pt idx="13">
                  <c:v>489.46</c:v>
                </c:pt>
                <c:pt idx="14">
                  <c:v>478.27000000000004</c:v>
                </c:pt>
                <c:pt idx="15">
                  <c:v>187.72</c:v>
                </c:pt>
                <c:pt idx="16">
                  <c:v>167.28</c:v>
                </c:pt>
                <c:pt idx="17">
                  <c:v>164.51999999999998</c:v>
                </c:pt>
                <c:pt idx="18">
                  <c:v>225.44000000000003</c:v>
                </c:pt>
                <c:pt idx="19">
                  <c:v>98.690000000000012</c:v>
                </c:pt>
                <c:pt idx="20">
                  <c:v>129.46</c:v>
                </c:pt>
                <c:pt idx="21">
                  <c:v>92.449999999999989</c:v>
                </c:pt>
                <c:pt idx="22">
                  <c:v>62.720000000000006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0E-44DA-B819-5A1ED3002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54443328"/>
        <c:axId val="-1354441696"/>
      </c:barChart>
      <c:catAx>
        <c:axId val="-1354443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Años</a:t>
                </a:r>
                <a:r>
                  <a:rPr lang="es-ES" baseline="0"/>
                  <a:t> de plantación</a:t>
                </a:r>
                <a:endParaRPr lang="es-E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4441696"/>
        <c:crosses val="autoZero"/>
        <c:auto val="1"/>
        <c:lblAlgn val="ctr"/>
        <c:lblOffset val="100"/>
        <c:noMultiLvlLbl val="0"/>
      </c:catAx>
      <c:valAx>
        <c:axId val="-135444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Superficie</a:t>
                </a:r>
                <a:r>
                  <a:rPr lang="es-ES" baseline="0"/>
                  <a:t> (ha)</a:t>
                </a:r>
                <a:endParaRPr lang="es-E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444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Sin</a:t>
            </a:r>
            <a:r>
              <a:rPr lang="es-ES" baseline="0"/>
              <a:t> información de edad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860000"/>
              </a:solidFill>
              <a:ln>
                <a:solidFill>
                  <a:srgbClr val="86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EC-4869-AB65-12203393EF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'PAR-EDAD'!$A$49:$A$59</c15:sqref>
                  </c15:fullRef>
                </c:ext>
              </c:extLst>
              <c:f>('PAR-EDAD'!$A$50:$A$52,'PAR-EDAD'!$A$54,'PAR-EDAD'!$A$57,'PAR-EDAD'!$A$59)</c:f>
              <c:strCache>
                <c:ptCount val="6"/>
                <c:pt idx="0">
                  <c:v>ARAGÓN</c:v>
                </c:pt>
                <c:pt idx="1">
                  <c:v>C. VALENCIANA</c:v>
                </c:pt>
                <c:pt idx="2">
                  <c:v>C.-LA MANCHA</c:v>
                </c:pt>
                <c:pt idx="3">
                  <c:v>EXTREMADURA</c:v>
                </c:pt>
                <c:pt idx="4">
                  <c:v>MURCIA</c:v>
                </c:pt>
                <c:pt idx="5">
                  <c:v>ESPAÑA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'PAR-EDAD'!$Y$49:$Y$59</c15:sqref>
                  </c15:fullRef>
                </c:ext>
              </c:extLst>
              <c:f>('PAR-EDAD'!$Y$50:$Y$52,'PAR-EDAD'!$Y$54,'PAR-EDAD'!$Y$57,'PAR-EDAD'!$Y$59)</c:f>
              <c:numCache>
                <c:formatCode>0.00%</c:formatCode>
                <c:ptCount val="6"/>
                <c:pt idx="0">
                  <c:v>5.2260983817116044E-3</c:v>
                </c:pt>
                <c:pt idx="1">
                  <c:v>4.1372747771043216E-4</c:v>
                </c:pt>
                <c:pt idx="2" formatCode="0.0%">
                  <c:v>9.6246390760346514E-4</c:v>
                </c:pt>
                <c:pt idx="3">
                  <c:v>2.7322404371584699E-4</c:v>
                </c:pt>
                <c:pt idx="4">
                  <c:v>3.0676350333878177E-3</c:v>
                </c:pt>
                <c:pt idx="5">
                  <c:v>2.0917777918306266E-3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76-4BB4-A10E-65A42193D2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-1354447136"/>
        <c:axId val="-1354446592"/>
      </c:barChart>
      <c:catAx>
        <c:axId val="-1354447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4446592"/>
        <c:crosses val="autoZero"/>
        <c:auto val="1"/>
        <c:lblAlgn val="ctr"/>
        <c:lblOffset val="100"/>
        <c:noMultiLvlLbl val="0"/>
      </c:catAx>
      <c:valAx>
        <c:axId val="-1354446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4447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baseline="0">
                <a:effectLst/>
              </a:rPr>
              <a:t>Aragón y Cataluña </a:t>
            </a:r>
            <a:endParaRPr lang="es-ES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baseline="0">
                <a:effectLst/>
              </a:rPr>
              <a:t>% según año plantación</a:t>
            </a:r>
            <a:endParaRPr lang="es-E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'PAR-EDAD'!$A$50</c:f>
              <c:strCache>
                <c:ptCount val="1"/>
                <c:pt idx="0">
                  <c:v>ARAGÓN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'PAR-EDAD'!$B$48:$X$48</c:f>
              <c:strCache>
                <c:ptCount val="23"/>
                <c:pt idx="0">
                  <c:v>&lt;2.000</c:v>
                </c:pt>
                <c:pt idx="1">
                  <c:v>2.000</c:v>
                </c:pt>
                <c:pt idx="2">
                  <c:v>2.001</c:v>
                </c:pt>
                <c:pt idx="3">
                  <c:v>2.002</c:v>
                </c:pt>
                <c:pt idx="4">
                  <c:v>2.003</c:v>
                </c:pt>
                <c:pt idx="5">
                  <c:v>2.004</c:v>
                </c:pt>
                <c:pt idx="6">
                  <c:v>2.005</c:v>
                </c:pt>
                <c:pt idx="7">
                  <c:v>2.006</c:v>
                </c:pt>
                <c:pt idx="8">
                  <c:v>2.007</c:v>
                </c:pt>
                <c:pt idx="9">
                  <c:v>2.008</c:v>
                </c:pt>
                <c:pt idx="10">
                  <c:v>2.009</c:v>
                </c:pt>
                <c:pt idx="11">
                  <c:v>2.010</c:v>
                </c:pt>
                <c:pt idx="12">
                  <c:v>2.011</c:v>
                </c:pt>
                <c:pt idx="13">
                  <c:v>2.012</c:v>
                </c:pt>
                <c:pt idx="14">
                  <c:v>2.013</c:v>
                </c:pt>
                <c:pt idx="15">
                  <c:v>2.014</c:v>
                </c:pt>
                <c:pt idx="16">
                  <c:v>2.015</c:v>
                </c:pt>
                <c:pt idx="17">
                  <c:v>2.016</c:v>
                </c:pt>
                <c:pt idx="18">
                  <c:v>2.017</c:v>
                </c:pt>
                <c:pt idx="19">
                  <c:v>2.018</c:v>
                </c:pt>
                <c:pt idx="20">
                  <c:v>2.019</c:v>
                </c:pt>
                <c:pt idx="21">
                  <c:v>2.020</c:v>
                </c:pt>
                <c:pt idx="22">
                  <c:v>2.021</c:v>
                </c:pt>
              </c:strCache>
            </c:strRef>
          </c:cat>
          <c:val>
            <c:numRef>
              <c:f>'PAR-EDAD'!$B$50:$X$50</c:f>
              <c:numCache>
                <c:formatCode>0%</c:formatCode>
                <c:ptCount val="23"/>
                <c:pt idx="0">
                  <c:v>2.6540060747250152E-3</c:v>
                </c:pt>
                <c:pt idx="1">
                  <c:v>8.9384303356170869E-3</c:v>
                </c:pt>
                <c:pt idx="2">
                  <c:v>1.9986959328176044E-3</c:v>
                </c:pt>
                <c:pt idx="3">
                  <c:v>4.4430027621322477E-3</c:v>
                </c:pt>
                <c:pt idx="4">
                  <c:v>4.6264896018663225E-3</c:v>
                </c:pt>
                <c:pt idx="5">
                  <c:v>9.3348929714710711E-3</c:v>
                </c:pt>
                <c:pt idx="6">
                  <c:v>1.3587855792450171E-2</c:v>
                </c:pt>
                <c:pt idx="7">
                  <c:v>1.7060999544559446E-2</c:v>
                </c:pt>
                <c:pt idx="8">
                  <c:v>4.0675100508193014E-2</c:v>
                </c:pt>
                <c:pt idx="9">
                  <c:v>5.0065694841726224E-2</c:v>
                </c:pt>
                <c:pt idx="10">
                  <c:v>4.908272962886507E-2</c:v>
                </c:pt>
                <c:pt idx="11">
                  <c:v>0.10019036759622407</c:v>
                </c:pt>
                <c:pt idx="12">
                  <c:v>0.14154371410129127</c:v>
                </c:pt>
                <c:pt idx="13">
                  <c:v>0.1101084865939928</c:v>
                </c:pt>
                <c:pt idx="14">
                  <c:v>9.5088778141474928E-2</c:v>
                </c:pt>
                <c:pt idx="15">
                  <c:v>4.8781286963587668E-2</c:v>
                </c:pt>
                <c:pt idx="16">
                  <c:v>4.7631217664540183E-2</c:v>
                </c:pt>
                <c:pt idx="17">
                  <c:v>3.4239954914662231E-2</c:v>
                </c:pt>
                <c:pt idx="18">
                  <c:v>4.309974803325043E-2</c:v>
                </c:pt>
                <c:pt idx="19">
                  <c:v>4.5262271501544889E-2</c:v>
                </c:pt>
                <c:pt idx="20">
                  <c:v>4.5403163182054992E-2</c:v>
                </c:pt>
                <c:pt idx="21">
                  <c:v>4.4780618547242947E-2</c:v>
                </c:pt>
                <c:pt idx="22">
                  <c:v>3.6176396383998631E-2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37-4483-8597-5F72C2F96810}"/>
            </c:ext>
          </c:extLst>
        </c:ser>
        <c:ser>
          <c:idx val="1"/>
          <c:order val="1"/>
          <c:tx>
            <c:strRef>
              <c:f>'PAR-EDAD'!$A$53</c:f>
              <c:strCache>
                <c:ptCount val="1"/>
                <c:pt idx="0">
                  <c:v>CATALUÑA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'PAR-EDAD'!$B$48:$X$48</c:f>
              <c:strCache>
                <c:ptCount val="23"/>
                <c:pt idx="0">
                  <c:v>&lt;2.000</c:v>
                </c:pt>
                <c:pt idx="1">
                  <c:v>2.000</c:v>
                </c:pt>
                <c:pt idx="2">
                  <c:v>2.001</c:v>
                </c:pt>
                <c:pt idx="3">
                  <c:v>2.002</c:v>
                </c:pt>
                <c:pt idx="4">
                  <c:v>2.003</c:v>
                </c:pt>
                <c:pt idx="5">
                  <c:v>2.004</c:v>
                </c:pt>
                <c:pt idx="6">
                  <c:v>2.005</c:v>
                </c:pt>
                <c:pt idx="7">
                  <c:v>2.006</c:v>
                </c:pt>
                <c:pt idx="8">
                  <c:v>2.007</c:v>
                </c:pt>
                <c:pt idx="9">
                  <c:v>2.008</c:v>
                </c:pt>
                <c:pt idx="10">
                  <c:v>2.009</c:v>
                </c:pt>
                <c:pt idx="11">
                  <c:v>2.010</c:v>
                </c:pt>
                <c:pt idx="12">
                  <c:v>2.011</c:v>
                </c:pt>
                <c:pt idx="13">
                  <c:v>2.012</c:v>
                </c:pt>
                <c:pt idx="14">
                  <c:v>2.013</c:v>
                </c:pt>
                <c:pt idx="15">
                  <c:v>2.014</c:v>
                </c:pt>
                <c:pt idx="16">
                  <c:v>2.015</c:v>
                </c:pt>
                <c:pt idx="17">
                  <c:v>2.016</c:v>
                </c:pt>
                <c:pt idx="18">
                  <c:v>2.017</c:v>
                </c:pt>
                <c:pt idx="19">
                  <c:v>2.018</c:v>
                </c:pt>
                <c:pt idx="20">
                  <c:v>2.019</c:v>
                </c:pt>
                <c:pt idx="21">
                  <c:v>2.020</c:v>
                </c:pt>
                <c:pt idx="22">
                  <c:v>2.021</c:v>
                </c:pt>
              </c:strCache>
            </c:strRef>
          </c:cat>
          <c:val>
            <c:numRef>
              <c:f>'PAR-EDAD'!$B$53:$X$53</c:f>
              <c:numCache>
                <c:formatCode>0%</c:formatCode>
                <c:ptCount val="23"/>
                <c:pt idx="0">
                  <c:v>8.6773285454106522E-3</c:v>
                </c:pt>
                <c:pt idx="1">
                  <c:v>7.7725611714159135E-3</c:v>
                </c:pt>
                <c:pt idx="2">
                  <c:v>4.0128542597901223E-3</c:v>
                </c:pt>
                <c:pt idx="3">
                  <c:v>7.2428269058127789E-3</c:v>
                </c:pt>
                <c:pt idx="4">
                  <c:v>8.8203099179849486E-3</c:v>
                </c:pt>
                <c:pt idx="5">
                  <c:v>1.1536955996896602E-2</c:v>
                </c:pt>
                <c:pt idx="6">
                  <c:v>2.5441308490515176E-2</c:v>
                </c:pt>
                <c:pt idx="7">
                  <c:v>1.8114099135314289E-2</c:v>
                </c:pt>
                <c:pt idx="8">
                  <c:v>2.3990399152425172E-2</c:v>
                </c:pt>
                <c:pt idx="9">
                  <c:v>4.2650640251834744E-2</c:v>
                </c:pt>
                <c:pt idx="10">
                  <c:v>4.8930100860466584E-2</c:v>
                </c:pt>
                <c:pt idx="11">
                  <c:v>0.13081154820699015</c:v>
                </c:pt>
                <c:pt idx="12">
                  <c:v>0.1707033511552192</c:v>
                </c:pt>
                <c:pt idx="13">
                  <c:v>0.1147273157708454</c:v>
                </c:pt>
                <c:pt idx="14">
                  <c:v>0.11210442796903165</c:v>
                </c:pt>
                <c:pt idx="15">
                  <c:v>4.4000759442044492E-2</c:v>
                </c:pt>
                <c:pt idx="16">
                  <c:v>3.92097114823418E-2</c:v>
                </c:pt>
                <c:pt idx="17">
                  <c:v>3.8562779370366285E-2</c:v>
                </c:pt>
                <c:pt idx="18">
                  <c:v>5.2842164972376475E-2</c:v>
                </c:pt>
                <c:pt idx="19">
                  <c:v>2.3132510916979394E-2</c:v>
                </c:pt>
                <c:pt idx="20">
                  <c:v>3.0344866382735352E-2</c:v>
                </c:pt>
                <c:pt idx="21">
                  <c:v>2.1669881794252145E-2</c:v>
                </c:pt>
                <c:pt idx="22">
                  <c:v>1.4701297848950729E-2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37-4483-8597-5F72C2F96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54448224"/>
        <c:axId val="-1354444960"/>
      </c:barChart>
      <c:catAx>
        <c:axId val="-13544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4444960"/>
        <c:crosses val="autoZero"/>
        <c:auto val="1"/>
        <c:lblAlgn val="ctr"/>
        <c:lblOffset val="100"/>
        <c:noMultiLvlLbl val="0"/>
      </c:catAx>
      <c:valAx>
        <c:axId val="-135444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44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Extremadura y Murcia</a:t>
            </a:r>
            <a:endParaRPr lang="es-ES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% según año plantación</a:t>
            </a:r>
            <a:endParaRPr lang="es-ES" sz="1400">
              <a:effectLst/>
            </a:endParaRPr>
          </a:p>
        </c:rich>
      </c:tx>
      <c:overlay val="0"/>
      <c:spPr>
        <a:solidFill>
          <a:srgbClr val="FFFF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'PAR-EDAD'!$A$54</c:f>
              <c:strCache>
                <c:ptCount val="1"/>
                <c:pt idx="0">
                  <c:v>EXTREMADURA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'PAR-EDAD'!$B$48:$X$48</c:f>
              <c:strCache>
                <c:ptCount val="23"/>
                <c:pt idx="0">
                  <c:v>&lt;2.000</c:v>
                </c:pt>
                <c:pt idx="1">
                  <c:v>2.000</c:v>
                </c:pt>
                <c:pt idx="2">
                  <c:v>2.001</c:v>
                </c:pt>
                <c:pt idx="3">
                  <c:v>2.002</c:v>
                </c:pt>
                <c:pt idx="4">
                  <c:v>2.003</c:v>
                </c:pt>
                <c:pt idx="5">
                  <c:v>2.004</c:v>
                </c:pt>
                <c:pt idx="6">
                  <c:v>2.005</c:v>
                </c:pt>
                <c:pt idx="7">
                  <c:v>2.006</c:v>
                </c:pt>
                <c:pt idx="8">
                  <c:v>2.007</c:v>
                </c:pt>
                <c:pt idx="9">
                  <c:v>2.008</c:v>
                </c:pt>
                <c:pt idx="10">
                  <c:v>2.009</c:v>
                </c:pt>
                <c:pt idx="11">
                  <c:v>2.010</c:v>
                </c:pt>
                <c:pt idx="12">
                  <c:v>2.011</c:v>
                </c:pt>
                <c:pt idx="13">
                  <c:v>2.012</c:v>
                </c:pt>
                <c:pt idx="14">
                  <c:v>2.013</c:v>
                </c:pt>
                <c:pt idx="15">
                  <c:v>2.014</c:v>
                </c:pt>
                <c:pt idx="16">
                  <c:v>2.015</c:v>
                </c:pt>
                <c:pt idx="17">
                  <c:v>2.016</c:v>
                </c:pt>
                <c:pt idx="18">
                  <c:v>2.017</c:v>
                </c:pt>
                <c:pt idx="19">
                  <c:v>2.018</c:v>
                </c:pt>
                <c:pt idx="20">
                  <c:v>2.019</c:v>
                </c:pt>
                <c:pt idx="21">
                  <c:v>2.020</c:v>
                </c:pt>
                <c:pt idx="22">
                  <c:v>2.021</c:v>
                </c:pt>
              </c:strCache>
            </c:strRef>
          </c:cat>
          <c:val>
            <c:numRef>
              <c:f>'PAR-EDAD'!$B$54:$X$54</c:f>
              <c:numCache>
                <c:formatCode>0%</c:formatCode>
                <c:ptCount val="23"/>
                <c:pt idx="0">
                  <c:v>1.4207650273224045E-4</c:v>
                </c:pt>
                <c:pt idx="1">
                  <c:v>0</c:v>
                </c:pt>
                <c:pt idx="2">
                  <c:v>5.4644808743169399E-4</c:v>
                </c:pt>
                <c:pt idx="3">
                  <c:v>0</c:v>
                </c:pt>
                <c:pt idx="4">
                  <c:v>0</c:v>
                </c:pt>
                <c:pt idx="5">
                  <c:v>7.7814207650273226E-3</c:v>
                </c:pt>
                <c:pt idx="6">
                  <c:v>8.7868852459016406E-3</c:v>
                </c:pt>
                <c:pt idx="7">
                  <c:v>2.7191256830601092E-2</c:v>
                </c:pt>
                <c:pt idx="8">
                  <c:v>9.3770491803278691E-3</c:v>
                </c:pt>
                <c:pt idx="9">
                  <c:v>1.448087431693989E-2</c:v>
                </c:pt>
                <c:pt idx="10">
                  <c:v>1.0393442622950819E-2</c:v>
                </c:pt>
                <c:pt idx="11">
                  <c:v>4.4415300546448079E-2</c:v>
                </c:pt>
                <c:pt idx="12">
                  <c:v>9.0754098360655733E-2</c:v>
                </c:pt>
                <c:pt idx="13">
                  <c:v>7.8546448087431678E-2</c:v>
                </c:pt>
                <c:pt idx="14">
                  <c:v>4.4437158469945358E-2</c:v>
                </c:pt>
                <c:pt idx="15">
                  <c:v>9.1508196721311455E-2</c:v>
                </c:pt>
                <c:pt idx="16">
                  <c:v>9.2502732240437174E-2</c:v>
                </c:pt>
                <c:pt idx="17">
                  <c:v>9.2076502732240439E-2</c:v>
                </c:pt>
                <c:pt idx="18">
                  <c:v>6.1617486338797822E-2</c:v>
                </c:pt>
                <c:pt idx="19">
                  <c:v>8.4579234972677594E-2</c:v>
                </c:pt>
                <c:pt idx="20">
                  <c:v>7.3016393442622951E-2</c:v>
                </c:pt>
                <c:pt idx="21">
                  <c:v>6.1311475409836065E-2</c:v>
                </c:pt>
                <c:pt idx="22">
                  <c:v>0.1062622950819672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C-40DC-BB01-A8FC394F91A1}"/>
            </c:ext>
          </c:extLst>
        </c:ser>
        <c:ser>
          <c:idx val="1"/>
          <c:order val="1"/>
          <c:tx>
            <c:strRef>
              <c:f>'PAR-EDAD'!$A$57</c:f>
              <c:strCache>
                <c:ptCount val="1"/>
                <c:pt idx="0">
                  <c:v>MURCIA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'PAR-EDAD'!$B$48:$X$48</c:f>
              <c:strCache>
                <c:ptCount val="23"/>
                <c:pt idx="0">
                  <c:v>&lt;2.000</c:v>
                </c:pt>
                <c:pt idx="1">
                  <c:v>2.000</c:v>
                </c:pt>
                <c:pt idx="2">
                  <c:v>2.001</c:v>
                </c:pt>
                <c:pt idx="3">
                  <c:v>2.002</c:v>
                </c:pt>
                <c:pt idx="4">
                  <c:v>2.003</c:v>
                </c:pt>
                <c:pt idx="5">
                  <c:v>2.004</c:v>
                </c:pt>
                <c:pt idx="6">
                  <c:v>2.005</c:v>
                </c:pt>
                <c:pt idx="7">
                  <c:v>2.006</c:v>
                </c:pt>
                <c:pt idx="8">
                  <c:v>2.007</c:v>
                </c:pt>
                <c:pt idx="9">
                  <c:v>2.008</c:v>
                </c:pt>
                <c:pt idx="10">
                  <c:v>2.009</c:v>
                </c:pt>
                <c:pt idx="11">
                  <c:v>2.010</c:v>
                </c:pt>
                <c:pt idx="12">
                  <c:v>2.011</c:v>
                </c:pt>
                <c:pt idx="13">
                  <c:v>2.012</c:v>
                </c:pt>
                <c:pt idx="14">
                  <c:v>2.013</c:v>
                </c:pt>
                <c:pt idx="15">
                  <c:v>2.014</c:v>
                </c:pt>
                <c:pt idx="16">
                  <c:v>2.015</c:v>
                </c:pt>
                <c:pt idx="17">
                  <c:v>2.016</c:v>
                </c:pt>
                <c:pt idx="18">
                  <c:v>2.017</c:v>
                </c:pt>
                <c:pt idx="19">
                  <c:v>2.018</c:v>
                </c:pt>
                <c:pt idx="20">
                  <c:v>2.019</c:v>
                </c:pt>
                <c:pt idx="21">
                  <c:v>2.020</c:v>
                </c:pt>
                <c:pt idx="22">
                  <c:v>2.021</c:v>
                </c:pt>
              </c:strCache>
            </c:strRef>
          </c:cat>
          <c:val>
            <c:numRef>
              <c:f>'PAR-EDAD'!$B$57:$X$57</c:f>
              <c:numCache>
                <c:formatCode>0%</c:formatCode>
                <c:ptCount val="23"/>
                <c:pt idx="0">
                  <c:v>3.7684804904539494E-3</c:v>
                </c:pt>
                <c:pt idx="1">
                  <c:v>9.7122627274300963E-3</c:v>
                </c:pt>
                <c:pt idx="2">
                  <c:v>1.2025435711407928E-3</c:v>
                </c:pt>
                <c:pt idx="3">
                  <c:v>1.4936050724360164E-3</c:v>
                </c:pt>
                <c:pt idx="4">
                  <c:v>4.0174146691932854E-3</c:v>
                </c:pt>
                <c:pt idx="5">
                  <c:v>1.109097510198642E-2</c:v>
                </c:pt>
                <c:pt idx="6">
                  <c:v>1.7597731558573065E-2</c:v>
                </c:pt>
                <c:pt idx="7">
                  <c:v>8.0463186081745387E-3</c:v>
                </c:pt>
                <c:pt idx="8">
                  <c:v>2.0887492474528296E-2</c:v>
                </c:pt>
                <c:pt idx="9">
                  <c:v>3.4506106929867976E-2</c:v>
                </c:pt>
                <c:pt idx="10">
                  <c:v>2.6210854142954095E-2</c:v>
                </c:pt>
                <c:pt idx="11">
                  <c:v>6.2972687707860048E-2</c:v>
                </c:pt>
                <c:pt idx="12">
                  <c:v>8.5154637911832878E-2</c:v>
                </c:pt>
                <c:pt idx="13">
                  <c:v>9.8577934780777102E-2</c:v>
                </c:pt>
                <c:pt idx="14">
                  <c:v>9.3300530191503153E-2</c:v>
                </c:pt>
                <c:pt idx="15">
                  <c:v>0.12109383975992029</c:v>
                </c:pt>
                <c:pt idx="16">
                  <c:v>5.1651927210114246E-2</c:v>
                </c:pt>
                <c:pt idx="17">
                  <c:v>6.8119880572870328E-2</c:v>
                </c:pt>
                <c:pt idx="18">
                  <c:v>5.0464702665357401E-2</c:v>
                </c:pt>
                <c:pt idx="19">
                  <c:v>5.6914012773004188E-2</c:v>
                </c:pt>
                <c:pt idx="20">
                  <c:v>8.0888289063900276E-2</c:v>
                </c:pt>
                <c:pt idx="21">
                  <c:v>4.3226462698936707E-2</c:v>
                </c:pt>
                <c:pt idx="22">
                  <c:v>4.6033674283797225E-2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7C-40DC-BB01-A8FC394F9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54440064"/>
        <c:axId val="-1354444416"/>
      </c:barChart>
      <c:catAx>
        <c:axId val="-135444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4444416"/>
        <c:crosses val="autoZero"/>
        <c:auto val="1"/>
        <c:lblAlgn val="ctr"/>
        <c:lblOffset val="100"/>
        <c:noMultiLvlLbl val="0"/>
      </c:catAx>
      <c:valAx>
        <c:axId val="-135444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4440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ESPAÑA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'PAR-EDAD'!$B$9:$X$9</c:f>
              <c:strCache>
                <c:ptCount val="23"/>
                <c:pt idx="0">
                  <c:v>&lt;2.000</c:v>
                </c:pt>
                <c:pt idx="1">
                  <c:v>2.000</c:v>
                </c:pt>
                <c:pt idx="2">
                  <c:v>2.001</c:v>
                </c:pt>
                <c:pt idx="3">
                  <c:v>2.002</c:v>
                </c:pt>
                <c:pt idx="4">
                  <c:v>2.003</c:v>
                </c:pt>
                <c:pt idx="5">
                  <c:v>2.004</c:v>
                </c:pt>
                <c:pt idx="6">
                  <c:v>2.005</c:v>
                </c:pt>
                <c:pt idx="7">
                  <c:v>2.006</c:v>
                </c:pt>
                <c:pt idx="8">
                  <c:v>2.007</c:v>
                </c:pt>
                <c:pt idx="9">
                  <c:v>2.008</c:v>
                </c:pt>
                <c:pt idx="10">
                  <c:v>2.009</c:v>
                </c:pt>
                <c:pt idx="11">
                  <c:v>2.010</c:v>
                </c:pt>
                <c:pt idx="12">
                  <c:v>2.011</c:v>
                </c:pt>
                <c:pt idx="13">
                  <c:v>2.012</c:v>
                </c:pt>
                <c:pt idx="14">
                  <c:v>2.013</c:v>
                </c:pt>
                <c:pt idx="15">
                  <c:v>2.014</c:v>
                </c:pt>
                <c:pt idx="16">
                  <c:v>2.015</c:v>
                </c:pt>
                <c:pt idx="17">
                  <c:v>2.016</c:v>
                </c:pt>
                <c:pt idx="18">
                  <c:v>2.017</c:v>
                </c:pt>
                <c:pt idx="19">
                  <c:v>2.018</c:v>
                </c:pt>
                <c:pt idx="20">
                  <c:v>2.019</c:v>
                </c:pt>
                <c:pt idx="21">
                  <c:v>2.020</c:v>
                </c:pt>
                <c:pt idx="22">
                  <c:v>2.021</c:v>
                </c:pt>
              </c:strCache>
            </c:strRef>
          </c:cat>
          <c:val>
            <c:numRef>
              <c:f>'PAR-EDAD'!$B$46:$X$46</c:f>
              <c:numCache>
                <c:formatCode>#,##0</c:formatCode>
                <c:ptCount val="23"/>
                <c:pt idx="0">
                  <c:v>60.190000000000005</c:v>
                </c:pt>
                <c:pt idx="1">
                  <c:v>101.14000000000003</c:v>
                </c:pt>
                <c:pt idx="2">
                  <c:v>26.860000000000007</c:v>
                </c:pt>
                <c:pt idx="3">
                  <c:v>53.349999999999994</c:v>
                </c:pt>
                <c:pt idx="4">
                  <c:v>64.190000000000012</c:v>
                </c:pt>
                <c:pt idx="5">
                  <c:v>116.97999999999996</c:v>
                </c:pt>
                <c:pt idx="6">
                  <c:v>240.55999999999997</c:v>
                </c:pt>
                <c:pt idx="7">
                  <c:v>182.9</c:v>
                </c:pt>
                <c:pt idx="8">
                  <c:v>292.51999999999992</c:v>
                </c:pt>
                <c:pt idx="9">
                  <c:v>452.58000000000004</c:v>
                </c:pt>
                <c:pt idx="10">
                  <c:v>488.25000000000006</c:v>
                </c:pt>
                <c:pt idx="11">
                  <c:v>1123.81</c:v>
                </c:pt>
                <c:pt idx="12">
                  <c:v>1574.7699999999998</c:v>
                </c:pt>
                <c:pt idx="13">
                  <c:v>1270.72</c:v>
                </c:pt>
                <c:pt idx="14">
                  <c:v>1125.8099999999995</c:v>
                </c:pt>
                <c:pt idx="15">
                  <c:v>1000</c:v>
                </c:pt>
                <c:pt idx="16">
                  <c:v>626.99</c:v>
                </c:pt>
                <c:pt idx="17">
                  <c:v>566.41</c:v>
                </c:pt>
                <c:pt idx="18">
                  <c:v>576.40999999999985</c:v>
                </c:pt>
                <c:pt idx="19">
                  <c:v>511.41999999999979</c:v>
                </c:pt>
                <c:pt idx="20">
                  <c:v>594.04999999999973</c:v>
                </c:pt>
                <c:pt idx="21">
                  <c:v>409.07999999999993</c:v>
                </c:pt>
                <c:pt idx="22">
                  <c:v>406.42999999999995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72-4B49-B217-47B982375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54448768"/>
        <c:axId val="-1354449856"/>
      </c:barChart>
      <c:catAx>
        <c:axId val="-1354448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Años</a:t>
                </a:r>
                <a:r>
                  <a:rPr lang="es-ES" baseline="0"/>
                  <a:t> de plantación</a:t>
                </a:r>
                <a:endParaRPr lang="es-E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4449856"/>
        <c:crosses val="autoZero"/>
        <c:auto val="1"/>
        <c:lblAlgn val="ctr"/>
        <c:lblOffset val="100"/>
        <c:tickLblSkip val="1"/>
        <c:noMultiLvlLbl val="0"/>
      </c:catAx>
      <c:valAx>
        <c:axId val="-135444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Superficie</a:t>
                </a:r>
                <a:r>
                  <a:rPr lang="es-ES" baseline="0"/>
                  <a:t> (ha)</a:t>
                </a:r>
                <a:endParaRPr lang="es-E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4448768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aseline="0"/>
              <a:t>Extremadura y Murcia</a:t>
            </a:r>
            <a:endParaRPr lang="es-ES"/>
          </a:p>
        </c:rich>
      </c:tx>
      <c:overlay val="0"/>
      <c:spPr>
        <a:solidFill>
          <a:srgbClr val="FFFF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EXTREMADURA</c:v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'PAR-EDAD'!$B$9:$X$9</c:f>
              <c:strCache>
                <c:ptCount val="23"/>
                <c:pt idx="0">
                  <c:v>&lt;2.000</c:v>
                </c:pt>
                <c:pt idx="1">
                  <c:v>2.000</c:v>
                </c:pt>
                <c:pt idx="2">
                  <c:v>2.001</c:v>
                </c:pt>
                <c:pt idx="3">
                  <c:v>2.002</c:v>
                </c:pt>
                <c:pt idx="4">
                  <c:v>2.003</c:v>
                </c:pt>
                <c:pt idx="5">
                  <c:v>2.004</c:v>
                </c:pt>
                <c:pt idx="6">
                  <c:v>2.005</c:v>
                </c:pt>
                <c:pt idx="7">
                  <c:v>2.006</c:v>
                </c:pt>
                <c:pt idx="8">
                  <c:v>2.007</c:v>
                </c:pt>
                <c:pt idx="9">
                  <c:v>2.008</c:v>
                </c:pt>
                <c:pt idx="10">
                  <c:v>2.009</c:v>
                </c:pt>
                <c:pt idx="11">
                  <c:v>2.010</c:v>
                </c:pt>
                <c:pt idx="12">
                  <c:v>2.011</c:v>
                </c:pt>
                <c:pt idx="13">
                  <c:v>2.012</c:v>
                </c:pt>
                <c:pt idx="14">
                  <c:v>2.013</c:v>
                </c:pt>
                <c:pt idx="15">
                  <c:v>2.014</c:v>
                </c:pt>
                <c:pt idx="16">
                  <c:v>2.015</c:v>
                </c:pt>
                <c:pt idx="17">
                  <c:v>2.016</c:v>
                </c:pt>
                <c:pt idx="18">
                  <c:v>2.017</c:v>
                </c:pt>
                <c:pt idx="19">
                  <c:v>2.018</c:v>
                </c:pt>
                <c:pt idx="20">
                  <c:v>2.019</c:v>
                </c:pt>
                <c:pt idx="21">
                  <c:v>2.020</c:v>
                </c:pt>
                <c:pt idx="22">
                  <c:v>2.021</c:v>
                </c:pt>
              </c:strCache>
            </c:strRef>
          </c:cat>
          <c:val>
            <c:numRef>
              <c:f>'PAR-EDAD'!$B$32:$X$32</c:f>
              <c:numCache>
                <c:formatCode>#,##0</c:formatCode>
                <c:ptCount val="23"/>
                <c:pt idx="0">
                  <c:v>0.13</c:v>
                </c:pt>
                <c:pt idx="2">
                  <c:v>0.5</c:v>
                </c:pt>
                <c:pt idx="5">
                  <c:v>7.12</c:v>
                </c:pt>
                <c:pt idx="6">
                  <c:v>8.0400000000000009</c:v>
                </c:pt>
                <c:pt idx="7">
                  <c:v>24.88</c:v>
                </c:pt>
                <c:pt idx="8">
                  <c:v>8.58</c:v>
                </c:pt>
                <c:pt idx="9">
                  <c:v>13.25</c:v>
                </c:pt>
                <c:pt idx="10">
                  <c:v>9.51</c:v>
                </c:pt>
                <c:pt idx="11">
                  <c:v>40.639999999999993</c:v>
                </c:pt>
                <c:pt idx="12">
                  <c:v>83.039999999999992</c:v>
                </c:pt>
                <c:pt idx="13">
                  <c:v>71.86999999999999</c:v>
                </c:pt>
                <c:pt idx="14">
                  <c:v>40.660000000000004</c:v>
                </c:pt>
                <c:pt idx="15">
                  <c:v>83.729999999999976</c:v>
                </c:pt>
                <c:pt idx="16">
                  <c:v>84.640000000000015</c:v>
                </c:pt>
                <c:pt idx="17">
                  <c:v>84.25</c:v>
                </c:pt>
                <c:pt idx="18">
                  <c:v>56.38000000000001</c:v>
                </c:pt>
                <c:pt idx="19">
                  <c:v>77.39</c:v>
                </c:pt>
                <c:pt idx="20">
                  <c:v>66.81</c:v>
                </c:pt>
                <c:pt idx="21">
                  <c:v>56.1</c:v>
                </c:pt>
                <c:pt idx="22">
                  <c:v>97.22999999999999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B6-4647-9B7F-9B742324EDC8}"/>
            </c:ext>
          </c:extLst>
        </c:ser>
        <c:ser>
          <c:idx val="1"/>
          <c:order val="1"/>
          <c:tx>
            <c:v>MURCIA</c:v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'PAR-EDAD'!$B$9:$X$9</c:f>
              <c:strCache>
                <c:ptCount val="23"/>
                <c:pt idx="0">
                  <c:v>&lt;2.000</c:v>
                </c:pt>
                <c:pt idx="1">
                  <c:v>2.000</c:v>
                </c:pt>
                <c:pt idx="2">
                  <c:v>2.001</c:v>
                </c:pt>
                <c:pt idx="3">
                  <c:v>2.002</c:v>
                </c:pt>
                <c:pt idx="4">
                  <c:v>2.003</c:v>
                </c:pt>
                <c:pt idx="5">
                  <c:v>2.004</c:v>
                </c:pt>
                <c:pt idx="6">
                  <c:v>2.005</c:v>
                </c:pt>
                <c:pt idx="7">
                  <c:v>2.006</c:v>
                </c:pt>
                <c:pt idx="8">
                  <c:v>2.007</c:v>
                </c:pt>
                <c:pt idx="9">
                  <c:v>2.008</c:v>
                </c:pt>
                <c:pt idx="10">
                  <c:v>2.009</c:v>
                </c:pt>
                <c:pt idx="11">
                  <c:v>2.010</c:v>
                </c:pt>
                <c:pt idx="12">
                  <c:v>2.011</c:v>
                </c:pt>
                <c:pt idx="13">
                  <c:v>2.012</c:v>
                </c:pt>
                <c:pt idx="14">
                  <c:v>2.013</c:v>
                </c:pt>
                <c:pt idx="15">
                  <c:v>2.014</c:v>
                </c:pt>
                <c:pt idx="16">
                  <c:v>2.015</c:v>
                </c:pt>
                <c:pt idx="17">
                  <c:v>2.016</c:v>
                </c:pt>
                <c:pt idx="18">
                  <c:v>2.017</c:v>
                </c:pt>
                <c:pt idx="19">
                  <c:v>2.018</c:v>
                </c:pt>
                <c:pt idx="20">
                  <c:v>2.019</c:v>
                </c:pt>
                <c:pt idx="21">
                  <c:v>2.020</c:v>
                </c:pt>
                <c:pt idx="22">
                  <c:v>2.021</c:v>
                </c:pt>
              </c:strCache>
            </c:strRef>
          </c:cat>
          <c:val>
            <c:numRef>
              <c:f>'PAR-EDAD'!$B$39:$X$39</c:f>
              <c:numCache>
                <c:formatCode>#,##0</c:formatCode>
                <c:ptCount val="23"/>
                <c:pt idx="0">
                  <c:v>9.84</c:v>
                </c:pt>
                <c:pt idx="1">
                  <c:v>25.36</c:v>
                </c:pt>
                <c:pt idx="2">
                  <c:v>3.14</c:v>
                </c:pt>
                <c:pt idx="3">
                  <c:v>3.9</c:v>
                </c:pt>
                <c:pt idx="4">
                  <c:v>10.49</c:v>
                </c:pt>
                <c:pt idx="5">
                  <c:v>28.96</c:v>
                </c:pt>
                <c:pt idx="6">
                  <c:v>45.949999999999996</c:v>
                </c:pt>
                <c:pt idx="7">
                  <c:v>21.009999999999998</c:v>
                </c:pt>
                <c:pt idx="8">
                  <c:v>54.540000000000013</c:v>
                </c:pt>
                <c:pt idx="9">
                  <c:v>90.100000000000009</c:v>
                </c:pt>
                <c:pt idx="10">
                  <c:v>68.44</c:v>
                </c:pt>
                <c:pt idx="11">
                  <c:v>164.43</c:v>
                </c:pt>
                <c:pt idx="12">
                  <c:v>222.34999999999997</c:v>
                </c:pt>
                <c:pt idx="13">
                  <c:v>257.40000000000003</c:v>
                </c:pt>
                <c:pt idx="14">
                  <c:v>243.61999999999998</c:v>
                </c:pt>
                <c:pt idx="15">
                  <c:v>316.19200000000012</c:v>
                </c:pt>
                <c:pt idx="16">
                  <c:v>134.87</c:v>
                </c:pt>
                <c:pt idx="17">
                  <c:v>177.87</c:v>
                </c:pt>
                <c:pt idx="18">
                  <c:v>131.76999999999998</c:v>
                </c:pt>
                <c:pt idx="19">
                  <c:v>148.60999999999996</c:v>
                </c:pt>
                <c:pt idx="20">
                  <c:v>211.21</c:v>
                </c:pt>
                <c:pt idx="21">
                  <c:v>112.86999999999999</c:v>
                </c:pt>
                <c:pt idx="22">
                  <c:v>120.2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B6-4647-9B7F-9B742324E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54441152"/>
        <c:axId val="-1354446048"/>
      </c:barChart>
      <c:catAx>
        <c:axId val="-1354441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Años de plantación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4446048"/>
        <c:crosses val="autoZero"/>
        <c:auto val="1"/>
        <c:lblAlgn val="ctr"/>
        <c:lblOffset val="100"/>
        <c:tickLblSkip val="1"/>
        <c:noMultiLvlLbl val="0"/>
      </c:catAx>
      <c:valAx>
        <c:axId val="-135444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Superficie (ha)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4441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ESPAÑA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'PLA-EDAD'!$B$9:$X$9</c15:sqref>
                  </c15:fullRef>
                </c:ext>
              </c:extLst>
              <c:f>'PLA-EDAD'!$C$9:$X$9</c:f>
              <c:strCache>
                <c:ptCount val="22"/>
                <c:pt idx="0">
                  <c:v>2.000</c:v>
                </c:pt>
                <c:pt idx="1">
                  <c:v>2.001</c:v>
                </c:pt>
                <c:pt idx="2">
                  <c:v>2.002</c:v>
                </c:pt>
                <c:pt idx="3">
                  <c:v>2.003</c:v>
                </c:pt>
                <c:pt idx="4">
                  <c:v>2.004</c:v>
                </c:pt>
                <c:pt idx="5">
                  <c:v>2.005</c:v>
                </c:pt>
                <c:pt idx="6">
                  <c:v>2.006</c:v>
                </c:pt>
                <c:pt idx="7">
                  <c:v>2.007</c:v>
                </c:pt>
                <c:pt idx="8">
                  <c:v>2.008</c:v>
                </c:pt>
                <c:pt idx="9">
                  <c:v>2.009</c:v>
                </c:pt>
                <c:pt idx="10">
                  <c:v>2.010</c:v>
                </c:pt>
                <c:pt idx="11">
                  <c:v>2.011</c:v>
                </c:pt>
                <c:pt idx="12">
                  <c:v>2.012</c:v>
                </c:pt>
                <c:pt idx="13">
                  <c:v>2.013</c:v>
                </c:pt>
                <c:pt idx="14">
                  <c:v>2.014</c:v>
                </c:pt>
                <c:pt idx="15">
                  <c:v>2.015</c:v>
                </c:pt>
                <c:pt idx="16">
                  <c:v>2.016</c:v>
                </c:pt>
                <c:pt idx="17">
                  <c:v>2.017</c:v>
                </c:pt>
                <c:pt idx="18">
                  <c:v>2.018</c:v>
                </c:pt>
                <c:pt idx="19">
                  <c:v>2.019</c:v>
                </c:pt>
                <c:pt idx="20">
                  <c:v>2.020</c:v>
                </c:pt>
                <c:pt idx="21">
                  <c:v>2.021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'PLA-EDAD'!$B$27:$X$27</c15:sqref>
                  </c15:fullRef>
                </c:ext>
              </c:extLst>
              <c:f>'PLA-EDAD'!$C$27:$X$27</c:f>
              <c:numCache>
                <c:formatCode>#,##0</c:formatCode>
                <c:ptCount val="22"/>
                <c:pt idx="0">
                  <c:v>1.1299999999999999</c:v>
                </c:pt>
                <c:pt idx="1">
                  <c:v>5.64</c:v>
                </c:pt>
                <c:pt idx="2">
                  <c:v>2.96</c:v>
                </c:pt>
                <c:pt idx="3">
                  <c:v>0.5</c:v>
                </c:pt>
                <c:pt idx="4">
                  <c:v>2.2599999999999998</c:v>
                </c:pt>
                <c:pt idx="5">
                  <c:v>4.9399999999999995</c:v>
                </c:pt>
                <c:pt idx="6">
                  <c:v>7.45</c:v>
                </c:pt>
                <c:pt idx="7">
                  <c:v>14.700000000000001</c:v>
                </c:pt>
                <c:pt idx="8">
                  <c:v>37.700000000000003</c:v>
                </c:pt>
                <c:pt idx="9">
                  <c:v>20.740000000000002</c:v>
                </c:pt>
                <c:pt idx="10">
                  <c:v>51.34</c:v>
                </c:pt>
                <c:pt idx="11">
                  <c:v>73.559999999999988</c:v>
                </c:pt>
                <c:pt idx="12">
                  <c:v>73.72999999999999</c:v>
                </c:pt>
                <c:pt idx="13">
                  <c:v>46.95</c:v>
                </c:pt>
                <c:pt idx="14">
                  <c:v>15.73</c:v>
                </c:pt>
                <c:pt idx="15">
                  <c:v>30.72</c:v>
                </c:pt>
                <c:pt idx="16">
                  <c:v>31.27</c:v>
                </c:pt>
                <c:pt idx="17">
                  <c:v>21.49</c:v>
                </c:pt>
                <c:pt idx="18">
                  <c:v>40.529999999999994</c:v>
                </c:pt>
                <c:pt idx="19">
                  <c:v>98.63</c:v>
                </c:pt>
                <c:pt idx="20">
                  <c:v>60.93</c:v>
                </c:pt>
                <c:pt idx="21">
                  <c:v>177.67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9A-4BF7-8C5D-652E80505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54452032"/>
        <c:axId val="-1354451488"/>
      </c:barChart>
      <c:catAx>
        <c:axId val="-1354452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Años de plantación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4451488"/>
        <c:crosses val="autoZero"/>
        <c:auto val="1"/>
        <c:lblAlgn val="ctr"/>
        <c:lblOffset val="100"/>
        <c:noMultiLvlLbl val="0"/>
      </c:catAx>
      <c:valAx>
        <c:axId val="-1354451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Superficie (ha)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4452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Aragón y Cataluña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ARAGÓN</c:v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'PLA-EDAD'!$B$9:$X$9</c15:sqref>
                  </c15:fullRef>
                </c:ext>
              </c:extLst>
              <c:f>'PLA-EDAD'!$C$9:$X$9</c:f>
              <c:strCache>
                <c:ptCount val="22"/>
                <c:pt idx="0">
                  <c:v>2.000</c:v>
                </c:pt>
                <c:pt idx="1">
                  <c:v>2.001</c:v>
                </c:pt>
                <c:pt idx="2">
                  <c:v>2.002</c:v>
                </c:pt>
                <c:pt idx="3">
                  <c:v>2.003</c:v>
                </c:pt>
                <c:pt idx="4">
                  <c:v>2.004</c:v>
                </c:pt>
                <c:pt idx="5">
                  <c:v>2.005</c:v>
                </c:pt>
                <c:pt idx="6">
                  <c:v>2.006</c:v>
                </c:pt>
                <c:pt idx="7">
                  <c:v>2.007</c:v>
                </c:pt>
                <c:pt idx="8">
                  <c:v>2.008</c:v>
                </c:pt>
                <c:pt idx="9">
                  <c:v>2.009</c:v>
                </c:pt>
                <c:pt idx="10">
                  <c:v>2.010</c:v>
                </c:pt>
                <c:pt idx="11">
                  <c:v>2.011</c:v>
                </c:pt>
                <c:pt idx="12">
                  <c:v>2.012</c:v>
                </c:pt>
                <c:pt idx="13">
                  <c:v>2.013</c:v>
                </c:pt>
                <c:pt idx="14">
                  <c:v>2.014</c:v>
                </c:pt>
                <c:pt idx="15">
                  <c:v>2.015</c:v>
                </c:pt>
                <c:pt idx="16">
                  <c:v>2.016</c:v>
                </c:pt>
                <c:pt idx="17">
                  <c:v>2.017</c:v>
                </c:pt>
                <c:pt idx="18">
                  <c:v>2.018</c:v>
                </c:pt>
                <c:pt idx="19">
                  <c:v>2.019</c:v>
                </c:pt>
                <c:pt idx="20">
                  <c:v>2.020</c:v>
                </c:pt>
                <c:pt idx="21">
                  <c:v>2.021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'PLA-EDAD'!$B$10:$X$10</c15:sqref>
                  </c15:fullRef>
                </c:ext>
              </c:extLst>
              <c:f>'PLA-EDAD'!$C$10:$X$10</c:f>
              <c:numCache>
                <c:formatCode>#,##0</c:formatCode>
                <c:ptCount val="22"/>
                <c:pt idx="0">
                  <c:v>0.63</c:v>
                </c:pt>
                <c:pt idx="1">
                  <c:v>0.99</c:v>
                </c:pt>
                <c:pt idx="2">
                  <c:v>2.96</c:v>
                </c:pt>
                <c:pt idx="3">
                  <c:v>0.33</c:v>
                </c:pt>
                <c:pt idx="4">
                  <c:v>2.2599999999999998</c:v>
                </c:pt>
                <c:pt idx="6">
                  <c:v>3.27</c:v>
                </c:pt>
                <c:pt idx="7">
                  <c:v>4.3500000000000005</c:v>
                </c:pt>
                <c:pt idx="8">
                  <c:v>21.06</c:v>
                </c:pt>
                <c:pt idx="9">
                  <c:v>3.63</c:v>
                </c:pt>
                <c:pt idx="10">
                  <c:v>19.090000000000003</c:v>
                </c:pt>
                <c:pt idx="11">
                  <c:v>32.53</c:v>
                </c:pt>
                <c:pt idx="12">
                  <c:v>18.34</c:v>
                </c:pt>
                <c:pt idx="13">
                  <c:v>9.83</c:v>
                </c:pt>
                <c:pt idx="14">
                  <c:v>2.5399999999999996</c:v>
                </c:pt>
                <c:pt idx="15">
                  <c:v>5.24</c:v>
                </c:pt>
                <c:pt idx="16">
                  <c:v>1.6099999999999999</c:v>
                </c:pt>
                <c:pt idx="17">
                  <c:v>8.81</c:v>
                </c:pt>
                <c:pt idx="18">
                  <c:v>4.76</c:v>
                </c:pt>
                <c:pt idx="19">
                  <c:v>36.47</c:v>
                </c:pt>
                <c:pt idx="20">
                  <c:v>31.650000000000006</c:v>
                </c:pt>
                <c:pt idx="21">
                  <c:v>126.10000000000001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6-4453-8224-F22FABDD65DA}"/>
            </c:ext>
          </c:extLst>
        </c:ser>
        <c:ser>
          <c:idx val="1"/>
          <c:order val="1"/>
          <c:tx>
            <c:v>CATALUÑA</c:v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'PLA-EDAD'!$B$9:$X$9</c15:sqref>
                  </c15:fullRef>
                </c:ext>
              </c:extLst>
              <c:f>'PLA-EDAD'!$C$9:$X$9</c:f>
              <c:strCache>
                <c:ptCount val="22"/>
                <c:pt idx="0">
                  <c:v>2.000</c:v>
                </c:pt>
                <c:pt idx="1">
                  <c:v>2.001</c:v>
                </c:pt>
                <c:pt idx="2">
                  <c:v>2.002</c:v>
                </c:pt>
                <c:pt idx="3">
                  <c:v>2.003</c:v>
                </c:pt>
                <c:pt idx="4">
                  <c:v>2.004</c:v>
                </c:pt>
                <c:pt idx="5">
                  <c:v>2.005</c:v>
                </c:pt>
                <c:pt idx="6">
                  <c:v>2.006</c:v>
                </c:pt>
                <c:pt idx="7">
                  <c:v>2.007</c:v>
                </c:pt>
                <c:pt idx="8">
                  <c:v>2.008</c:v>
                </c:pt>
                <c:pt idx="9">
                  <c:v>2.009</c:v>
                </c:pt>
                <c:pt idx="10">
                  <c:v>2.010</c:v>
                </c:pt>
                <c:pt idx="11">
                  <c:v>2.011</c:v>
                </c:pt>
                <c:pt idx="12">
                  <c:v>2.012</c:v>
                </c:pt>
                <c:pt idx="13">
                  <c:v>2.013</c:v>
                </c:pt>
                <c:pt idx="14">
                  <c:v>2.014</c:v>
                </c:pt>
                <c:pt idx="15">
                  <c:v>2.015</c:v>
                </c:pt>
                <c:pt idx="16">
                  <c:v>2.016</c:v>
                </c:pt>
                <c:pt idx="17">
                  <c:v>2.017</c:v>
                </c:pt>
                <c:pt idx="18">
                  <c:v>2.018</c:v>
                </c:pt>
                <c:pt idx="19">
                  <c:v>2.019</c:v>
                </c:pt>
                <c:pt idx="20">
                  <c:v>2.020</c:v>
                </c:pt>
                <c:pt idx="21">
                  <c:v>2.021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'PLA-EDAD'!$B$18:$X$18</c15:sqref>
                  </c15:fullRef>
                </c:ext>
              </c:extLst>
              <c:f>'PLA-EDAD'!$C$18:$X$18</c:f>
              <c:numCache>
                <c:formatCode>#,##0</c:formatCode>
                <c:ptCount val="22"/>
                <c:pt idx="0">
                  <c:v>0.5</c:v>
                </c:pt>
                <c:pt idx="1">
                  <c:v>4.6499999999999995</c:v>
                </c:pt>
                <c:pt idx="3">
                  <c:v>0.17</c:v>
                </c:pt>
                <c:pt idx="5">
                  <c:v>4.9399999999999995</c:v>
                </c:pt>
                <c:pt idx="6">
                  <c:v>3.21</c:v>
                </c:pt>
                <c:pt idx="7">
                  <c:v>9</c:v>
                </c:pt>
                <c:pt idx="8">
                  <c:v>9.34</c:v>
                </c:pt>
                <c:pt idx="9">
                  <c:v>16.62</c:v>
                </c:pt>
                <c:pt idx="10">
                  <c:v>32.25</c:v>
                </c:pt>
                <c:pt idx="11">
                  <c:v>28.31</c:v>
                </c:pt>
                <c:pt idx="12">
                  <c:v>49.55</c:v>
                </c:pt>
                <c:pt idx="13">
                  <c:v>16.54</c:v>
                </c:pt>
                <c:pt idx="14">
                  <c:v>1.4100000000000001</c:v>
                </c:pt>
                <c:pt idx="15">
                  <c:v>4.09</c:v>
                </c:pt>
                <c:pt idx="16">
                  <c:v>2.73</c:v>
                </c:pt>
                <c:pt idx="17">
                  <c:v>0.11</c:v>
                </c:pt>
                <c:pt idx="18">
                  <c:v>1.93</c:v>
                </c:pt>
                <c:pt idx="20">
                  <c:v>0.35</c:v>
                </c:pt>
                <c:pt idx="21">
                  <c:v>18.649999999999999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56-4453-8224-F22FABDD6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54438432"/>
        <c:axId val="-1354445504"/>
      </c:barChart>
      <c:catAx>
        <c:axId val="-1354438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Años de plantación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4445504"/>
        <c:crosses val="autoZero"/>
        <c:auto val="1"/>
        <c:lblAlgn val="ctr"/>
        <c:lblOffset val="100"/>
        <c:noMultiLvlLbl val="0"/>
      </c:catAx>
      <c:valAx>
        <c:axId val="-135444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Superficie (ha)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443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Sin informción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860000"/>
              </a:solidFill>
              <a:ln>
                <a:solidFill>
                  <a:srgbClr val="86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418-4EE2-A842-99145B128F74}"/>
              </c:ext>
            </c:extLst>
          </c:dPt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18-4EE2-A842-99145B128F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'PLA-EDAD'!$A$33:$A$39</c15:sqref>
                  </c15:fullRef>
                </c:ext>
              </c:extLst>
              <c:f>('PLA-EDAD'!$A$33,'PLA-EDAD'!$A$35,'PLA-EDAD'!$A$38:$A$39)</c:f>
              <c:strCache>
                <c:ptCount val="4"/>
                <c:pt idx="0">
                  <c:v>ARAGÓN</c:v>
                </c:pt>
                <c:pt idx="1">
                  <c:v>C.-LA MANCHA</c:v>
                </c:pt>
                <c:pt idx="2">
                  <c:v>MURCIA</c:v>
                </c:pt>
                <c:pt idx="3">
                  <c:v>ESPAÑA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'PLA-EDAD'!$Y$33:$Y$39</c15:sqref>
                  </c15:fullRef>
                </c:ext>
              </c:extLst>
              <c:f>('PLA-EDAD'!$Y$33,'PLA-EDAD'!$Y$35,'PLA-EDAD'!$Y$38:$Y$39)</c:f>
              <c:numCache>
                <c:formatCode>0%</c:formatCode>
                <c:ptCount val="4"/>
                <c:pt idx="0" formatCode="0.0%">
                  <c:v>2.9929473122740479E-3</c:v>
                </c:pt>
                <c:pt idx="1">
                  <c:v>0.5</c:v>
                </c:pt>
                <c:pt idx="2" formatCode="0.00%">
                  <c:v>2.6294476540143611E-2</c:v>
                </c:pt>
                <c:pt idx="3" formatCode="0.00%">
                  <c:v>7.1508082470235212E-3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92-44A8-B2E9-30C4DA2607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-1354450400"/>
        <c:axId val="-1354443872"/>
      </c:barChart>
      <c:catAx>
        <c:axId val="-1354450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4443872"/>
        <c:crosses val="autoZero"/>
        <c:auto val="1"/>
        <c:lblAlgn val="ctr"/>
        <c:lblOffset val="100"/>
        <c:noMultiLvlLbl val="0"/>
      </c:catAx>
      <c:valAx>
        <c:axId val="-1354443872"/>
        <c:scaling>
          <c:orientation val="minMax"/>
          <c:max val="0.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445040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baseline="0">
                <a:effectLst/>
              </a:rPr>
              <a:t>Aragón y Cataluña </a:t>
            </a:r>
            <a:endParaRPr lang="es-ES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baseline="0">
                <a:effectLst/>
              </a:rPr>
              <a:t>% según año plantación</a:t>
            </a:r>
            <a:endParaRPr lang="es-E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'PLA-EDAD'!$A$33</c:f>
              <c:strCache>
                <c:ptCount val="1"/>
                <c:pt idx="0">
                  <c:v>ARAGÓN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'PLA-EDAD'!$B$32:$X$32</c15:sqref>
                  </c15:fullRef>
                </c:ext>
              </c:extLst>
              <c:f>'PLA-EDAD'!$C$32:$X$32</c:f>
              <c:strCache>
                <c:ptCount val="22"/>
                <c:pt idx="0">
                  <c:v>2.000</c:v>
                </c:pt>
                <c:pt idx="1">
                  <c:v>2.001</c:v>
                </c:pt>
                <c:pt idx="2">
                  <c:v>2.002</c:v>
                </c:pt>
                <c:pt idx="3">
                  <c:v>2.003</c:v>
                </c:pt>
                <c:pt idx="4">
                  <c:v>2.004</c:v>
                </c:pt>
                <c:pt idx="5">
                  <c:v>2.005</c:v>
                </c:pt>
                <c:pt idx="6">
                  <c:v>2.006</c:v>
                </c:pt>
                <c:pt idx="7">
                  <c:v>2.007</c:v>
                </c:pt>
                <c:pt idx="8">
                  <c:v>2.008</c:v>
                </c:pt>
                <c:pt idx="9">
                  <c:v>2.009</c:v>
                </c:pt>
                <c:pt idx="10">
                  <c:v>2.010</c:v>
                </c:pt>
                <c:pt idx="11">
                  <c:v>2.011</c:v>
                </c:pt>
                <c:pt idx="12">
                  <c:v>2.012</c:v>
                </c:pt>
                <c:pt idx="13">
                  <c:v>2.013</c:v>
                </c:pt>
                <c:pt idx="14">
                  <c:v>2.014</c:v>
                </c:pt>
                <c:pt idx="15">
                  <c:v>2.015</c:v>
                </c:pt>
                <c:pt idx="16">
                  <c:v>2.016</c:v>
                </c:pt>
                <c:pt idx="17">
                  <c:v>2.017</c:v>
                </c:pt>
                <c:pt idx="18">
                  <c:v>2.018</c:v>
                </c:pt>
                <c:pt idx="19">
                  <c:v>2.019</c:v>
                </c:pt>
                <c:pt idx="20">
                  <c:v>2.020</c:v>
                </c:pt>
                <c:pt idx="21">
                  <c:v>2.021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'PLA-EDAD'!$B$33:$X$33</c15:sqref>
                  </c15:fullRef>
                </c:ext>
              </c:extLst>
              <c:f>'PLA-EDAD'!$C$33:$X$33</c:f>
              <c:numCache>
                <c:formatCode>0%</c:formatCode>
                <c:ptCount val="22"/>
                <c:pt idx="0">
                  <c:v>1.8668879274580696E-3</c:v>
                </c:pt>
                <c:pt idx="1">
                  <c:v>2.9336810288626805E-3</c:v>
                </c:pt>
                <c:pt idx="2">
                  <c:v>8.771409944882359E-3</c:v>
                </c:pt>
                <c:pt idx="3">
                  <c:v>9.7789367628756032E-4</c:v>
                </c:pt>
                <c:pt idx="4">
                  <c:v>6.6970900254845027E-3</c:v>
                </c:pt>
                <c:pt idx="5">
                  <c:v>0</c:v>
                </c:pt>
                <c:pt idx="6">
                  <c:v>9.6900373377585506E-3</c:v>
                </c:pt>
                <c:pt idx="7">
                  <c:v>1.2890416641972387E-2</c:v>
                </c:pt>
                <c:pt idx="8">
                  <c:v>6.2407396432169748E-2</c:v>
                </c:pt>
                <c:pt idx="9">
                  <c:v>1.0756830439163163E-2</c:v>
                </c:pt>
                <c:pt idx="10">
                  <c:v>5.6569667516150085E-2</c:v>
                </c:pt>
                <c:pt idx="11">
                  <c:v>9.6396609968588898E-2</c:v>
                </c:pt>
                <c:pt idx="12">
                  <c:v>5.4347181888223801E-2</c:v>
                </c:pt>
                <c:pt idx="13">
                  <c:v>2.9129378296687023E-2</c:v>
                </c:pt>
                <c:pt idx="14">
                  <c:v>7.5268179932436443E-3</c:v>
                </c:pt>
                <c:pt idx="15">
                  <c:v>1.5527766253778229E-2</c:v>
                </c:pt>
                <c:pt idx="16">
                  <c:v>4.770935814615066E-3</c:v>
                </c:pt>
                <c:pt idx="17">
                  <c:v>2.610679784270729E-2</c:v>
                </c:pt>
                <c:pt idx="18">
                  <c:v>1.4105375451905414E-2</c:v>
                </c:pt>
                <c:pt idx="19">
                  <c:v>0.10807206780062824</c:v>
                </c:pt>
                <c:pt idx="20">
                  <c:v>9.3788893498488748E-2</c:v>
                </c:pt>
                <c:pt idx="21">
                  <c:v>0.37367391690867074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17-4350-A907-18D8C7C63880}"/>
            </c:ext>
          </c:extLst>
        </c:ser>
        <c:ser>
          <c:idx val="1"/>
          <c:order val="1"/>
          <c:tx>
            <c:strRef>
              <c:f>'PLA-EDAD'!$A$36</c:f>
              <c:strCache>
                <c:ptCount val="1"/>
                <c:pt idx="0">
                  <c:v>CATALUÑA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'PLA-EDAD'!$B$32:$X$32</c15:sqref>
                  </c15:fullRef>
                </c:ext>
              </c:extLst>
              <c:f>'PLA-EDAD'!$C$32:$X$32</c:f>
              <c:strCache>
                <c:ptCount val="22"/>
                <c:pt idx="0">
                  <c:v>2.000</c:v>
                </c:pt>
                <c:pt idx="1">
                  <c:v>2.001</c:v>
                </c:pt>
                <c:pt idx="2">
                  <c:v>2.002</c:v>
                </c:pt>
                <c:pt idx="3">
                  <c:v>2.003</c:v>
                </c:pt>
                <c:pt idx="4">
                  <c:v>2.004</c:v>
                </c:pt>
                <c:pt idx="5">
                  <c:v>2.005</c:v>
                </c:pt>
                <c:pt idx="6">
                  <c:v>2.006</c:v>
                </c:pt>
                <c:pt idx="7">
                  <c:v>2.007</c:v>
                </c:pt>
                <c:pt idx="8">
                  <c:v>2.008</c:v>
                </c:pt>
                <c:pt idx="9">
                  <c:v>2.009</c:v>
                </c:pt>
                <c:pt idx="10">
                  <c:v>2.010</c:v>
                </c:pt>
                <c:pt idx="11">
                  <c:v>2.011</c:v>
                </c:pt>
                <c:pt idx="12">
                  <c:v>2.012</c:v>
                </c:pt>
                <c:pt idx="13">
                  <c:v>2.013</c:v>
                </c:pt>
                <c:pt idx="14">
                  <c:v>2.014</c:v>
                </c:pt>
                <c:pt idx="15">
                  <c:v>2.015</c:v>
                </c:pt>
                <c:pt idx="16">
                  <c:v>2.016</c:v>
                </c:pt>
                <c:pt idx="17">
                  <c:v>2.017</c:v>
                </c:pt>
                <c:pt idx="18">
                  <c:v>2.018</c:v>
                </c:pt>
                <c:pt idx="19">
                  <c:v>2.019</c:v>
                </c:pt>
                <c:pt idx="20">
                  <c:v>2.020</c:v>
                </c:pt>
                <c:pt idx="21">
                  <c:v>2.021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'PLA-EDAD'!$B$36:$Y$36</c15:sqref>
                  </c15:fullRef>
                </c:ext>
              </c:extLst>
              <c:f>'PLA-EDAD'!$C$36:$Y$36</c:f>
              <c:numCache>
                <c:formatCode>0%</c:formatCode>
                <c:ptCount val="23"/>
                <c:pt idx="0">
                  <c:v>2.4467824810374358E-3</c:v>
                </c:pt>
                <c:pt idx="1">
                  <c:v>2.2755077073648152E-2</c:v>
                </c:pt>
                <c:pt idx="2">
                  <c:v>0</c:v>
                </c:pt>
                <c:pt idx="3">
                  <c:v>8.3190604355272825E-4</c:v>
                </c:pt>
                <c:pt idx="4">
                  <c:v>0</c:v>
                </c:pt>
                <c:pt idx="5">
                  <c:v>2.4174210912649863E-2</c:v>
                </c:pt>
                <c:pt idx="6">
                  <c:v>1.5708343528260338E-2</c:v>
                </c:pt>
                <c:pt idx="7">
                  <c:v>4.4042084658673847E-2</c:v>
                </c:pt>
                <c:pt idx="8">
                  <c:v>4.5705896745779302E-2</c:v>
                </c:pt>
                <c:pt idx="9">
                  <c:v>8.1331049669684366E-2</c:v>
                </c:pt>
                <c:pt idx="10">
                  <c:v>0.15781747002691462</c:v>
                </c:pt>
                <c:pt idx="11">
                  <c:v>0.1385368240763396</c:v>
                </c:pt>
                <c:pt idx="12">
                  <c:v>0.24247614387080987</c:v>
                </c:pt>
                <c:pt idx="13">
                  <c:v>8.093956447271837E-2</c:v>
                </c:pt>
                <c:pt idx="14">
                  <c:v>6.8999265965255701E-3</c:v>
                </c:pt>
                <c:pt idx="15">
                  <c:v>2.0014680694886225E-2</c:v>
                </c:pt>
                <c:pt idx="16">
                  <c:v>1.33594323464644E-2</c:v>
                </c:pt>
                <c:pt idx="17">
                  <c:v>5.3829214582823588E-4</c:v>
                </c:pt>
                <c:pt idx="18">
                  <c:v>9.4445803768045018E-3</c:v>
                </c:pt>
                <c:pt idx="19">
                  <c:v>0</c:v>
                </c:pt>
                <c:pt idx="20">
                  <c:v>1.7127477367262049E-3</c:v>
                </c:pt>
                <c:pt idx="21">
                  <c:v>9.1264986542696352E-2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17-4350-A907-18D8C7C63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54439520"/>
        <c:axId val="-1354438976"/>
      </c:barChart>
      <c:catAx>
        <c:axId val="-135443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4438976"/>
        <c:crosses val="autoZero"/>
        <c:auto val="1"/>
        <c:lblAlgn val="ctr"/>
        <c:lblOffset val="100"/>
        <c:noMultiLvlLbl val="0"/>
      </c:catAx>
      <c:valAx>
        <c:axId val="-1354438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4439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2000" b="0"/>
              <a:t>Variación</a:t>
            </a:r>
            <a:r>
              <a:rPr lang="es-ES" sz="2000" b="0" baseline="0"/>
              <a:t> de superficie de fruta de hueso por CC.AA. 2021 vs 2020 (ha)</a:t>
            </a:r>
            <a:endParaRPr lang="es-ES" sz="2000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1682664622355925"/>
          <c:y val="0.14699890923761189"/>
          <c:w val="0.8544572825934863"/>
          <c:h val="0.591070533084230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dLbls>
            <c:dLbl>
              <c:idx val="0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s-ES" sz="14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3D1-4EA0-8D1F-81F8E8D48BC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83CF856-D3F3-4DF0-B1AC-170433B43B79}" type="VALUE">
                      <a:rPr lang="en-US">
                        <a:solidFill>
                          <a:srgbClr val="FF0000"/>
                        </a:solidFill>
                      </a:rPr>
                      <a:pPr/>
                      <a:t>[VALOR]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3D1-4EA0-8D1F-81F8E8D48BC6}"/>
                </c:ext>
              </c:extLst>
            </c:dLbl>
            <c:dLbl>
              <c:idx val="2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s-ES" sz="14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73D1-4EA0-8D1F-81F8E8D48BC6}"/>
                </c:ext>
              </c:extLst>
            </c:dLbl>
            <c:dLbl>
              <c:idx val="3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s-ES" sz="14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73D1-4EA0-8D1F-81F8E8D48BC6}"/>
                </c:ext>
              </c:extLst>
            </c:dLbl>
            <c:dLbl>
              <c:idx val="4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s-ES" sz="14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73D1-4EA0-8D1F-81F8E8D48BC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(FdH!$A$11,FdH!$A$22,FdH!$A$26,FdH!$A$40,FdH!$A$48,FdH!$A$53,FdH!$A$67)</c:f>
              <c:strCache>
                <c:ptCount val="7"/>
                <c:pt idx="0">
                  <c:v>ANDALUCÍA</c:v>
                </c:pt>
                <c:pt idx="1">
                  <c:v>ARAGÓN</c:v>
                </c:pt>
                <c:pt idx="2">
                  <c:v>C. VALENCIANA</c:v>
                </c:pt>
                <c:pt idx="3">
                  <c:v>C.-LA MANCHA</c:v>
                </c:pt>
                <c:pt idx="4">
                  <c:v>CATALUÑA</c:v>
                </c:pt>
                <c:pt idx="5">
                  <c:v>EXTREMADURA</c:v>
                </c:pt>
                <c:pt idx="6">
                  <c:v>MURCIA</c:v>
                </c:pt>
              </c:strCache>
            </c:strRef>
          </c:cat>
          <c:val>
            <c:numRef>
              <c:f>(FdH!$H$11,FdH!$H$22,FdH!$H$26,FdH!$H$40,FdH!$H$48,FdH!$H$53,FdH!$H$67)</c:f>
              <c:numCache>
                <c:formatCode>#,##0_ ;[Red]\-#,##0\ </c:formatCode>
                <c:ptCount val="7"/>
                <c:pt idx="0">
                  <c:v>-331.76000000000022</c:v>
                </c:pt>
                <c:pt idx="1">
                  <c:v>-256.40999999999258</c:v>
                </c:pt>
                <c:pt idx="2">
                  <c:v>-81.469999999999345</c:v>
                </c:pt>
                <c:pt idx="3">
                  <c:v>-104.43000000000029</c:v>
                </c:pt>
                <c:pt idx="4">
                  <c:v>-68.92000000000553</c:v>
                </c:pt>
                <c:pt idx="5">
                  <c:v>1428.0199999999968</c:v>
                </c:pt>
                <c:pt idx="6">
                  <c:v>1454.3012500000168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03-4713-803E-C6803F25E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447332016"/>
        <c:axId val="-1447322768"/>
      </c:barChart>
      <c:catAx>
        <c:axId val="-144733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3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447322768"/>
        <c:crosses val="autoZero"/>
        <c:auto val="1"/>
        <c:lblAlgn val="ctr"/>
        <c:lblOffset val="100"/>
        <c:noMultiLvlLbl val="0"/>
      </c:catAx>
      <c:valAx>
        <c:axId val="-144732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</a:rPr>
                  <a:t>Superficie 2021 - Superficie</a:t>
                </a:r>
                <a:r>
                  <a:rPr lang="en-US" sz="1400" baseline="0">
                    <a:solidFill>
                      <a:sysClr val="windowText" lastClr="000000"/>
                    </a:solidFill>
                  </a:rPr>
                  <a:t> 2020 (ha)</a:t>
                </a:r>
                <a:endParaRPr lang="en-US" sz="1400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447332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Sin información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rgbClr val="860000"/>
              </a:solidFill>
              <a:ln>
                <a:solidFill>
                  <a:srgbClr val="86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C99-4D46-8C65-40AA9A81A0D6}"/>
              </c:ext>
            </c:extLst>
          </c:dPt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99-4D46-8C65-40AA9A81A0D6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99-4D46-8C65-40AA9A81A0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'NEC-EDAD'!$A$59:$A$71</c15:sqref>
                  </c15:fullRef>
                </c:ext>
              </c:extLst>
              <c:f>('NEC-EDAD'!$A$59:$A$61,'NEC-EDAD'!$A$65,'NEC-EDAD'!$A$68:$A$71)</c:f>
              <c:strCache>
                <c:ptCount val="8"/>
                <c:pt idx="0">
                  <c:v>ANDALUCÍA</c:v>
                </c:pt>
                <c:pt idx="1">
                  <c:v>ARAGÓN</c:v>
                </c:pt>
                <c:pt idx="2">
                  <c:v>C. VALENCIANA</c:v>
                </c:pt>
                <c:pt idx="3">
                  <c:v>EXTREMADURA</c:v>
                </c:pt>
                <c:pt idx="4">
                  <c:v>LA RIOJA</c:v>
                </c:pt>
                <c:pt idx="5">
                  <c:v>MURCIA</c:v>
                </c:pt>
                <c:pt idx="6">
                  <c:v>NAVARRA</c:v>
                </c:pt>
                <c:pt idx="7">
                  <c:v>ESPAÑA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'NEC-EDAD'!$Y$59:$Y$71</c15:sqref>
                  </c15:fullRef>
                </c:ext>
              </c:extLst>
              <c:f>('NEC-EDAD'!$Y$59:$Y$61,'NEC-EDAD'!$Y$65,'NEC-EDAD'!$Y$68:$Y$71)</c:f>
              <c:numCache>
                <c:formatCode>0.00%</c:formatCode>
                <c:ptCount val="8"/>
                <c:pt idx="0">
                  <c:v>1.0172223569824494E-4</c:v>
                </c:pt>
                <c:pt idx="1">
                  <c:v>3.1934306569343048E-3</c:v>
                </c:pt>
                <c:pt idx="2">
                  <c:v>1.7752287313942374E-4</c:v>
                </c:pt>
                <c:pt idx="3">
                  <c:v>1.2111022455260459E-4</c:v>
                </c:pt>
                <c:pt idx="4">
                  <c:v>2.4648755237860493E-3</c:v>
                </c:pt>
                <c:pt idx="5">
                  <c:v>2.1634010837010432E-3</c:v>
                </c:pt>
                <c:pt idx="6">
                  <c:v>1.2217470983506417E-3</c:v>
                </c:pt>
                <c:pt idx="7">
                  <c:v>1.2658815739802387E-3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C2-4EA8-8A1D-0AEB63E78A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-1354449312"/>
        <c:axId val="-1354453664"/>
      </c:barChart>
      <c:catAx>
        <c:axId val="-1354449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4453664"/>
        <c:crosses val="autoZero"/>
        <c:auto val="1"/>
        <c:lblAlgn val="ctr"/>
        <c:lblOffset val="100"/>
        <c:noMultiLvlLbl val="0"/>
      </c:catAx>
      <c:valAx>
        <c:axId val="-1354453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4449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ESPAÑA</a:t>
            </a:r>
          </a:p>
        </c:rich>
      </c:tx>
      <c:layout>
        <c:manualLayout>
          <c:xMode val="edge"/>
          <c:yMode val="edge"/>
          <c:x val="0.45134711286089235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'NEC-EDAD'!$B$9:$X$9</c:f>
              <c:strCache>
                <c:ptCount val="23"/>
                <c:pt idx="0">
                  <c:v>&lt;2.000</c:v>
                </c:pt>
                <c:pt idx="1">
                  <c:v>2.000</c:v>
                </c:pt>
                <c:pt idx="2">
                  <c:v>2.001</c:v>
                </c:pt>
                <c:pt idx="3">
                  <c:v>2.002</c:v>
                </c:pt>
                <c:pt idx="4">
                  <c:v>2.003</c:v>
                </c:pt>
                <c:pt idx="5">
                  <c:v>2.004</c:v>
                </c:pt>
                <c:pt idx="6">
                  <c:v>2.005</c:v>
                </c:pt>
                <c:pt idx="7">
                  <c:v>2.006</c:v>
                </c:pt>
                <c:pt idx="8">
                  <c:v>2.007</c:v>
                </c:pt>
                <c:pt idx="9">
                  <c:v>2.008</c:v>
                </c:pt>
                <c:pt idx="10">
                  <c:v>2.009</c:v>
                </c:pt>
                <c:pt idx="11">
                  <c:v>2.010</c:v>
                </c:pt>
                <c:pt idx="12">
                  <c:v>2.011</c:v>
                </c:pt>
                <c:pt idx="13">
                  <c:v>2.012</c:v>
                </c:pt>
                <c:pt idx="14">
                  <c:v>2.013</c:v>
                </c:pt>
                <c:pt idx="15">
                  <c:v>2.014</c:v>
                </c:pt>
                <c:pt idx="16">
                  <c:v>2.015</c:v>
                </c:pt>
                <c:pt idx="17">
                  <c:v>2.016</c:v>
                </c:pt>
                <c:pt idx="18">
                  <c:v>2.017</c:v>
                </c:pt>
                <c:pt idx="19">
                  <c:v>2.018</c:v>
                </c:pt>
                <c:pt idx="20">
                  <c:v>2.019</c:v>
                </c:pt>
                <c:pt idx="21">
                  <c:v>2.020</c:v>
                </c:pt>
                <c:pt idx="22">
                  <c:v>2.021</c:v>
                </c:pt>
              </c:strCache>
            </c:strRef>
          </c:cat>
          <c:val>
            <c:numRef>
              <c:f>'NEC-EDAD'!$B$53:$X$53</c:f>
              <c:numCache>
                <c:formatCode>#,##0</c:formatCode>
                <c:ptCount val="23"/>
                <c:pt idx="0">
                  <c:v>340.16000000000008</c:v>
                </c:pt>
                <c:pt idx="1">
                  <c:v>349.98999999999978</c:v>
                </c:pt>
                <c:pt idx="2">
                  <c:v>188.81000000000006</c:v>
                </c:pt>
                <c:pt idx="3">
                  <c:v>250.92999999999998</c:v>
                </c:pt>
                <c:pt idx="4">
                  <c:v>348.62999999999988</c:v>
                </c:pt>
                <c:pt idx="5">
                  <c:v>541.41</c:v>
                </c:pt>
                <c:pt idx="6">
                  <c:v>908.79000000000053</c:v>
                </c:pt>
                <c:pt idx="7">
                  <c:v>796.32999999999981</c:v>
                </c:pt>
                <c:pt idx="8">
                  <c:v>1017.4899999999996</c:v>
                </c:pt>
                <c:pt idx="9">
                  <c:v>1201.6899999999991</c:v>
                </c:pt>
                <c:pt idx="10">
                  <c:v>1366.9099999999985</c:v>
                </c:pt>
                <c:pt idx="11">
                  <c:v>1938.5400000000013</c:v>
                </c:pt>
                <c:pt idx="12">
                  <c:v>1647.4100000000003</c:v>
                </c:pt>
                <c:pt idx="13">
                  <c:v>1679.130000000001</c:v>
                </c:pt>
                <c:pt idx="14">
                  <c:v>1637.3700000000003</c:v>
                </c:pt>
                <c:pt idx="15">
                  <c:v>1866.5599999999997</c:v>
                </c:pt>
                <c:pt idx="16">
                  <c:v>1522.0499999999997</c:v>
                </c:pt>
                <c:pt idx="17">
                  <c:v>1220.0999999999999</c:v>
                </c:pt>
                <c:pt idx="18">
                  <c:v>1280.7399999999996</c:v>
                </c:pt>
                <c:pt idx="19">
                  <c:v>1198.24</c:v>
                </c:pt>
                <c:pt idx="20">
                  <c:v>1433.5700000000011</c:v>
                </c:pt>
                <c:pt idx="21">
                  <c:v>1243.3999999999994</c:v>
                </c:pt>
                <c:pt idx="22">
                  <c:v>1181.7899999999995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8E-4DA7-AE3E-B674685D9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54447680"/>
        <c:axId val="-1351075648"/>
      </c:barChart>
      <c:catAx>
        <c:axId val="-1354447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Años</a:t>
                </a:r>
                <a:r>
                  <a:rPr lang="es-ES" baseline="0"/>
                  <a:t> de plantación</a:t>
                </a:r>
                <a:endParaRPr lang="es-E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1075648"/>
        <c:crosses val="autoZero"/>
        <c:auto val="1"/>
        <c:lblAlgn val="ctr"/>
        <c:lblOffset val="100"/>
        <c:noMultiLvlLbl val="0"/>
      </c:catAx>
      <c:valAx>
        <c:axId val="-1351075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Superficie (ha)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4447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Aragón y Cataluña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ARAGÓN</c:v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'NEC-EDAD'!$B$9:$X$9</c:f>
              <c:strCache>
                <c:ptCount val="23"/>
                <c:pt idx="0">
                  <c:v>&lt;2.000</c:v>
                </c:pt>
                <c:pt idx="1">
                  <c:v>2.000</c:v>
                </c:pt>
                <c:pt idx="2">
                  <c:v>2.001</c:v>
                </c:pt>
                <c:pt idx="3">
                  <c:v>2.002</c:v>
                </c:pt>
                <c:pt idx="4">
                  <c:v>2.003</c:v>
                </c:pt>
                <c:pt idx="5">
                  <c:v>2.004</c:v>
                </c:pt>
                <c:pt idx="6">
                  <c:v>2.005</c:v>
                </c:pt>
                <c:pt idx="7">
                  <c:v>2.006</c:v>
                </c:pt>
                <c:pt idx="8">
                  <c:v>2.007</c:v>
                </c:pt>
                <c:pt idx="9">
                  <c:v>2.008</c:v>
                </c:pt>
                <c:pt idx="10">
                  <c:v>2.009</c:v>
                </c:pt>
                <c:pt idx="11">
                  <c:v>2.010</c:v>
                </c:pt>
                <c:pt idx="12">
                  <c:v>2.011</c:v>
                </c:pt>
                <c:pt idx="13">
                  <c:v>2.012</c:v>
                </c:pt>
                <c:pt idx="14">
                  <c:v>2.013</c:v>
                </c:pt>
                <c:pt idx="15">
                  <c:v>2.014</c:v>
                </c:pt>
                <c:pt idx="16">
                  <c:v>2.015</c:v>
                </c:pt>
                <c:pt idx="17">
                  <c:v>2.016</c:v>
                </c:pt>
                <c:pt idx="18">
                  <c:v>2.017</c:v>
                </c:pt>
                <c:pt idx="19">
                  <c:v>2.018</c:v>
                </c:pt>
                <c:pt idx="20">
                  <c:v>2.019</c:v>
                </c:pt>
                <c:pt idx="21">
                  <c:v>2.020</c:v>
                </c:pt>
                <c:pt idx="22">
                  <c:v>2.021</c:v>
                </c:pt>
              </c:strCache>
            </c:strRef>
          </c:cat>
          <c:val>
            <c:numRef>
              <c:f>'NEC-EDAD'!$B$19:$X$19</c:f>
              <c:numCache>
                <c:formatCode>#,##0</c:formatCode>
                <c:ptCount val="23"/>
                <c:pt idx="0">
                  <c:v>99.310000000000016</c:v>
                </c:pt>
                <c:pt idx="1">
                  <c:v>135.05000000000001</c:v>
                </c:pt>
                <c:pt idx="2">
                  <c:v>28.400000000000009</c:v>
                </c:pt>
                <c:pt idx="3">
                  <c:v>106.15999999999998</c:v>
                </c:pt>
                <c:pt idx="4">
                  <c:v>74.100000000000009</c:v>
                </c:pt>
                <c:pt idx="5">
                  <c:v>145.73999999999998</c:v>
                </c:pt>
                <c:pt idx="6">
                  <c:v>283.00999999999993</c:v>
                </c:pt>
                <c:pt idx="7">
                  <c:v>260.31</c:v>
                </c:pt>
                <c:pt idx="8">
                  <c:v>375.08</c:v>
                </c:pt>
                <c:pt idx="9">
                  <c:v>382.41000000000014</c:v>
                </c:pt>
                <c:pt idx="10">
                  <c:v>428.33000000000004</c:v>
                </c:pt>
                <c:pt idx="11">
                  <c:v>473.18000000000018</c:v>
                </c:pt>
                <c:pt idx="12">
                  <c:v>437.95000000000005</c:v>
                </c:pt>
                <c:pt idx="13">
                  <c:v>456.88000000000017</c:v>
                </c:pt>
                <c:pt idx="14">
                  <c:v>471.28000000000009</c:v>
                </c:pt>
                <c:pt idx="15">
                  <c:v>494.2</c:v>
                </c:pt>
                <c:pt idx="16">
                  <c:v>412.77999999999986</c:v>
                </c:pt>
                <c:pt idx="17">
                  <c:v>298.88</c:v>
                </c:pt>
                <c:pt idx="18">
                  <c:v>373.30999999999995</c:v>
                </c:pt>
                <c:pt idx="19">
                  <c:v>380.61999999999989</c:v>
                </c:pt>
                <c:pt idx="20">
                  <c:v>454.29000000000008</c:v>
                </c:pt>
                <c:pt idx="21">
                  <c:v>379.18999999999988</c:v>
                </c:pt>
                <c:pt idx="22">
                  <c:v>325.59000000000015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E-4D92-B7F4-F3FE7FC869C7}"/>
            </c:ext>
          </c:extLst>
        </c:ser>
        <c:ser>
          <c:idx val="1"/>
          <c:order val="1"/>
          <c:tx>
            <c:v>CATALUÑA</c:v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'NEC-EDAD'!$B$9:$X$9</c:f>
              <c:strCache>
                <c:ptCount val="23"/>
                <c:pt idx="0">
                  <c:v>&lt;2.000</c:v>
                </c:pt>
                <c:pt idx="1">
                  <c:v>2.000</c:v>
                </c:pt>
                <c:pt idx="2">
                  <c:v>2.001</c:v>
                </c:pt>
                <c:pt idx="3">
                  <c:v>2.002</c:v>
                </c:pt>
                <c:pt idx="4">
                  <c:v>2.003</c:v>
                </c:pt>
                <c:pt idx="5">
                  <c:v>2.004</c:v>
                </c:pt>
                <c:pt idx="6">
                  <c:v>2.005</c:v>
                </c:pt>
                <c:pt idx="7">
                  <c:v>2.006</c:v>
                </c:pt>
                <c:pt idx="8">
                  <c:v>2.007</c:v>
                </c:pt>
                <c:pt idx="9">
                  <c:v>2.008</c:v>
                </c:pt>
                <c:pt idx="10">
                  <c:v>2.009</c:v>
                </c:pt>
                <c:pt idx="11">
                  <c:v>2.010</c:v>
                </c:pt>
                <c:pt idx="12">
                  <c:v>2.011</c:v>
                </c:pt>
                <c:pt idx="13">
                  <c:v>2.012</c:v>
                </c:pt>
                <c:pt idx="14">
                  <c:v>2.013</c:v>
                </c:pt>
                <c:pt idx="15">
                  <c:v>2.014</c:v>
                </c:pt>
                <c:pt idx="16">
                  <c:v>2.015</c:v>
                </c:pt>
                <c:pt idx="17">
                  <c:v>2.016</c:v>
                </c:pt>
                <c:pt idx="18">
                  <c:v>2.017</c:v>
                </c:pt>
                <c:pt idx="19">
                  <c:v>2.018</c:v>
                </c:pt>
                <c:pt idx="20">
                  <c:v>2.019</c:v>
                </c:pt>
                <c:pt idx="21">
                  <c:v>2.020</c:v>
                </c:pt>
                <c:pt idx="22">
                  <c:v>2.021</c:v>
                </c:pt>
              </c:strCache>
            </c:strRef>
          </c:cat>
          <c:val>
            <c:numRef>
              <c:f>'NEC-EDAD'!$B$35:$X$35</c:f>
              <c:numCache>
                <c:formatCode>#,##0</c:formatCode>
                <c:ptCount val="23"/>
                <c:pt idx="0">
                  <c:v>177.44000000000003</c:v>
                </c:pt>
                <c:pt idx="1">
                  <c:v>124.58</c:v>
                </c:pt>
                <c:pt idx="2">
                  <c:v>106.52999999999997</c:v>
                </c:pt>
                <c:pt idx="3">
                  <c:v>73.559999999999988</c:v>
                </c:pt>
                <c:pt idx="4">
                  <c:v>193.06</c:v>
                </c:pt>
                <c:pt idx="5">
                  <c:v>271.41000000000008</c:v>
                </c:pt>
                <c:pt idx="6">
                  <c:v>470.57999999999993</c:v>
                </c:pt>
                <c:pt idx="7">
                  <c:v>281.49999999999994</c:v>
                </c:pt>
                <c:pt idx="8">
                  <c:v>378.56000000000006</c:v>
                </c:pt>
                <c:pt idx="9">
                  <c:v>313.25999999999993</c:v>
                </c:pt>
                <c:pt idx="10">
                  <c:v>507.95000000000005</c:v>
                </c:pt>
                <c:pt idx="11">
                  <c:v>714.24999999999977</c:v>
                </c:pt>
                <c:pt idx="12">
                  <c:v>565.6999999999997</c:v>
                </c:pt>
                <c:pt idx="13">
                  <c:v>440.18999999999994</c:v>
                </c:pt>
                <c:pt idx="14">
                  <c:v>428.85000000000019</c:v>
                </c:pt>
                <c:pt idx="15">
                  <c:v>472.9</c:v>
                </c:pt>
                <c:pt idx="16">
                  <c:v>319.3300000000001</c:v>
                </c:pt>
                <c:pt idx="17">
                  <c:v>361.53999999999996</c:v>
                </c:pt>
                <c:pt idx="18">
                  <c:v>420.40999999999991</c:v>
                </c:pt>
                <c:pt idx="19">
                  <c:v>283.83999999999986</c:v>
                </c:pt>
                <c:pt idx="20">
                  <c:v>455.0800000000001</c:v>
                </c:pt>
                <c:pt idx="21">
                  <c:v>311.26</c:v>
                </c:pt>
                <c:pt idx="22">
                  <c:v>323.55000000000007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FE-4D92-B7F4-F3FE7FC86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51081088"/>
        <c:axId val="-1351071840"/>
      </c:barChart>
      <c:catAx>
        <c:axId val="-1351081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Años</a:t>
                </a:r>
                <a:r>
                  <a:rPr lang="es-ES" baseline="0"/>
                  <a:t> de plantación</a:t>
                </a:r>
                <a:endParaRPr lang="es-E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1071840"/>
        <c:crosses val="autoZero"/>
        <c:auto val="1"/>
        <c:lblAlgn val="ctr"/>
        <c:lblOffset val="100"/>
        <c:noMultiLvlLbl val="0"/>
      </c:catAx>
      <c:valAx>
        <c:axId val="-135107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Superficie</a:t>
                </a:r>
                <a:r>
                  <a:rPr lang="es-ES" baseline="0"/>
                  <a:t> (ha)</a:t>
                </a:r>
                <a:endParaRPr lang="es-E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1081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Extremadura y Murcia</a:t>
            </a:r>
          </a:p>
        </c:rich>
      </c:tx>
      <c:layout>
        <c:manualLayout>
          <c:xMode val="edge"/>
          <c:yMode val="edge"/>
          <c:x val="0.31153455818022746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EXTREMADURA</c:v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'NEC-EDAD'!$B$9:$X$9</c:f>
              <c:strCache>
                <c:ptCount val="23"/>
                <c:pt idx="0">
                  <c:v>&lt;2.000</c:v>
                </c:pt>
                <c:pt idx="1">
                  <c:v>2.000</c:v>
                </c:pt>
                <c:pt idx="2">
                  <c:v>2.001</c:v>
                </c:pt>
                <c:pt idx="3">
                  <c:v>2.002</c:v>
                </c:pt>
                <c:pt idx="4">
                  <c:v>2.003</c:v>
                </c:pt>
                <c:pt idx="5">
                  <c:v>2.004</c:v>
                </c:pt>
                <c:pt idx="6">
                  <c:v>2.005</c:v>
                </c:pt>
                <c:pt idx="7">
                  <c:v>2.006</c:v>
                </c:pt>
                <c:pt idx="8">
                  <c:v>2.007</c:v>
                </c:pt>
                <c:pt idx="9">
                  <c:v>2.008</c:v>
                </c:pt>
                <c:pt idx="10">
                  <c:v>2.009</c:v>
                </c:pt>
                <c:pt idx="11">
                  <c:v>2.010</c:v>
                </c:pt>
                <c:pt idx="12">
                  <c:v>2.011</c:v>
                </c:pt>
                <c:pt idx="13">
                  <c:v>2.012</c:v>
                </c:pt>
                <c:pt idx="14">
                  <c:v>2.013</c:v>
                </c:pt>
                <c:pt idx="15">
                  <c:v>2.014</c:v>
                </c:pt>
                <c:pt idx="16">
                  <c:v>2.015</c:v>
                </c:pt>
                <c:pt idx="17">
                  <c:v>2.016</c:v>
                </c:pt>
                <c:pt idx="18">
                  <c:v>2.017</c:v>
                </c:pt>
                <c:pt idx="19">
                  <c:v>2.018</c:v>
                </c:pt>
                <c:pt idx="20">
                  <c:v>2.019</c:v>
                </c:pt>
                <c:pt idx="21">
                  <c:v>2.020</c:v>
                </c:pt>
                <c:pt idx="22">
                  <c:v>2.021</c:v>
                </c:pt>
              </c:strCache>
            </c:strRef>
          </c:cat>
          <c:val>
            <c:numRef>
              <c:f>'NEC-EDAD'!$B$40:$X$40</c:f>
              <c:numCache>
                <c:formatCode>#,##0</c:formatCode>
                <c:ptCount val="23"/>
                <c:pt idx="0">
                  <c:v>28.010000000000005</c:v>
                </c:pt>
                <c:pt idx="1">
                  <c:v>17.95</c:v>
                </c:pt>
                <c:pt idx="2">
                  <c:v>24.189999999999998</c:v>
                </c:pt>
                <c:pt idx="3">
                  <c:v>23.25</c:v>
                </c:pt>
                <c:pt idx="4">
                  <c:v>57.390000000000008</c:v>
                </c:pt>
                <c:pt idx="5">
                  <c:v>59.15</c:v>
                </c:pt>
                <c:pt idx="6">
                  <c:v>56.099999999999994</c:v>
                </c:pt>
                <c:pt idx="7">
                  <c:v>152.81000000000003</c:v>
                </c:pt>
                <c:pt idx="8">
                  <c:v>124.24</c:v>
                </c:pt>
                <c:pt idx="9">
                  <c:v>252.84999999999994</c:v>
                </c:pt>
                <c:pt idx="10">
                  <c:v>179.57</c:v>
                </c:pt>
                <c:pt idx="11">
                  <c:v>249.59</c:v>
                </c:pt>
                <c:pt idx="12">
                  <c:v>244.19999999999996</c:v>
                </c:pt>
                <c:pt idx="13">
                  <c:v>287.59999999999997</c:v>
                </c:pt>
                <c:pt idx="14">
                  <c:v>250.95</c:v>
                </c:pt>
                <c:pt idx="15">
                  <c:v>280.95999999999998</c:v>
                </c:pt>
                <c:pt idx="16">
                  <c:v>392.4500000000001</c:v>
                </c:pt>
                <c:pt idx="17">
                  <c:v>204.79000000000002</c:v>
                </c:pt>
                <c:pt idx="18">
                  <c:v>237.71</c:v>
                </c:pt>
                <c:pt idx="19">
                  <c:v>267.21000000000004</c:v>
                </c:pt>
                <c:pt idx="20">
                  <c:v>258.87000000000006</c:v>
                </c:pt>
                <c:pt idx="21">
                  <c:v>274.6099999999999</c:v>
                </c:pt>
                <c:pt idx="22">
                  <c:v>286.08000000000004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66-4F03-A750-3B3A06FD5F08}"/>
            </c:ext>
          </c:extLst>
        </c:ser>
        <c:ser>
          <c:idx val="1"/>
          <c:order val="1"/>
          <c:tx>
            <c:v>MURCIA</c:v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'NEC-EDAD'!$B$9:$X$9</c:f>
              <c:strCache>
                <c:ptCount val="23"/>
                <c:pt idx="0">
                  <c:v>&lt;2.000</c:v>
                </c:pt>
                <c:pt idx="1">
                  <c:v>2.000</c:v>
                </c:pt>
                <c:pt idx="2">
                  <c:v>2.001</c:v>
                </c:pt>
                <c:pt idx="3">
                  <c:v>2.002</c:v>
                </c:pt>
                <c:pt idx="4">
                  <c:v>2.003</c:v>
                </c:pt>
                <c:pt idx="5">
                  <c:v>2.004</c:v>
                </c:pt>
                <c:pt idx="6">
                  <c:v>2.005</c:v>
                </c:pt>
                <c:pt idx="7">
                  <c:v>2.006</c:v>
                </c:pt>
                <c:pt idx="8">
                  <c:v>2.007</c:v>
                </c:pt>
                <c:pt idx="9">
                  <c:v>2.008</c:v>
                </c:pt>
                <c:pt idx="10">
                  <c:v>2.009</c:v>
                </c:pt>
                <c:pt idx="11">
                  <c:v>2.010</c:v>
                </c:pt>
                <c:pt idx="12">
                  <c:v>2.011</c:v>
                </c:pt>
                <c:pt idx="13">
                  <c:v>2.012</c:v>
                </c:pt>
                <c:pt idx="14">
                  <c:v>2.013</c:v>
                </c:pt>
                <c:pt idx="15">
                  <c:v>2.014</c:v>
                </c:pt>
                <c:pt idx="16">
                  <c:v>2.015</c:v>
                </c:pt>
                <c:pt idx="17">
                  <c:v>2.016</c:v>
                </c:pt>
                <c:pt idx="18">
                  <c:v>2.017</c:v>
                </c:pt>
                <c:pt idx="19">
                  <c:v>2.018</c:v>
                </c:pt>
                <c:pt idx="20">
                  <c:v>2.019</c:v>
                </c:pt>
                <c:pt idx="21">
                  <c:v>2.020</c:v>
                </c:pt>
                <c:pt idx="22">
                  <c:v>2.021</c:v>
                </c:pt>
              </c:strCache>
            </c:strRef>
          </c:cat>
          <c:val>
            <c:numRef>
              <c:f>'NEC-EDAD'!$B$49:$X$49</c:f>
              <c:numCache>
                <c:formatCode>#,##0</c:formatCode>
                <c:ptCount val="23"/>
                <c:pt idx="0">
                  <c:v>11.62</c:v>
                </c:pt>
                <c:pt idx="1">
                  <c:v>16.89</c:v>
                </c:pt>
                <c:pt idx="2">
                  <c:v>8.41</c:v>
                </c:pt>
                <c:pt idx="3">
                  <c:v>33.69</c:v>
                </c:pt>
                <c:pt idx="4">
                  <c:v>7.620000000000001</c:v>
                </c:pt>
                <c:pt idx="5">
                  <c:v>48.959999999999994</c:v>
                </c:pt>
                <c:pt idx="6">
                  <c:v>48.330000000000013</c:v>
                </c:pt>
                <c:pt idx="7">
                  <c:v>77.38000000000001</c:v>
                </c:pt>
                <c:pt idx="8">
                  <c:v>62.349999999999994</c:v>
                </c:pt>
                <c:pt idx="9">
                  <c:v>152.24999999999997</c:v>
                </c:pt>
                <c:pt idx="10">
                  <c:v>167.87000000000003</c:v>
                </c:pt>
                <c:pt idx="11">
                  <c:v>320.83</c:v>
                </c:pt>
                <c:pt idx="12">
                  <c:v>222.51</c:v>
                </c:pt>
                <c:pt idx="13">
                  <c:v>252.98000000000002</c:v>
                </c:pt>
                <c:pt idx="14">
                  <c:v>308.29999999999995</c:v>
                </c:pt>
                <c:pt idx="15">
                  <c:v>349.05</c:v>
                </c:pt>
                <c:pt idx="16">
                  <c:v>234.72000000000003</c:v>
                </c:pt>
                <c:pt idx="17">
                  <c:v>245.39999999999995</c:v>
                </c:pt>
                <c:pt idx="18">
                  <c:v>123.43999999999997</c:v>
                </c:pt>
                <c:pt idx="19">
                  <c:v>198.60999999999996</c:v>
                </c:pt>
                <c:pt idx="20">
                  <c:v>198.33000000000004</c:v>
                </c:pt>
                <c:pt idx="21">
                  <c:v>191.07000000000002</c:v>
                </c:pt>
                <c:pt idx="22">
                  <c:v>210.94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66-4F03-A750-3B3A06FD5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51070752"/>
        <c:axId val="-1351081632"/>
      </c:barChart>
      <c:catAx>
        <c:axId val="-135107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Años de plantación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1081632"/>
        <c:crosses val="autoZero"/>
        <c:auto val="1"/>
        <c:lblAlgn val="ctr"/>
        <c:lblOffset val="100"/>
        <c:noMultiLvlLbl val="0"/>
      </c:catAx>
      <c:valAx>
        <c:axId val="-13510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Superficie (ha)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107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baseline="0">
                <a:effectLst/>
              </a:rPr>
              <a:t>Aragón y Cataluña </a:t>
            </a:r>
            <a:endParaRPr lang="es-ES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baseline="0">
                <a:effectLst/>
              </a:rPr>
              <a:t>% según año plantación</a:t>
            </a:r>
            <a:endParaRPr lang="es-E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'NEC-EDAD'!$A$60</c:f>
              <c:strCache>
                <c:ptCount val="1"/>
                <c:pt idx="0">
                  <c:v>ARAGÓN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'NEC-EDAD'!$B$58:$X$58</c:f>
              <c:strCache>
                <c:ptCount val="23"/>
                <c:pt idx="0">
                  <c:v>&lt;2.000</c:v>
                </c:pt>
                <c:pt idx="1">
                  <c:v>2.000</c:v>
                </c:pt>
                <c:pt idx="2">
                  <c:v>2.001</c:v>
                </c:pt>
                <c:pt idx="3">
                  <c:v>2.002</c:v>
                </c:pt>
                <c:pt idx="4">
                  <c:v>2.003</c:v>
                </c:pt>
                <c:pt idx="5">
                  <c:v>2.004</c:v>
                </c:pt>
                <c:pt idx="6">
                  <c:v>2.005</c:v>
                </c:pt>
                <c:pt idx="7">
                  <c:v>2.006</c:v>
                </c:pt>
                <c:pt idx="8">
                  <c:v>2.007</c:v>
                </c:pt>
                <c:pt idx="9">
                  <c:v>2.008</c:v>
                </c:pt>
                <c:pt idx="10">
                  <c:v>2.009</c:v>
                </c:pt>
                <c:pt idx="11">
                  <c:v>2.010</c:v>
                </c:pt>
                <c:pt idx="12">
                  <c:v>2.011</c:v>
                </c:pt>
                <c:pt idx="13">
                  <c:v>2.012</c:v>
                </c:pt>
                <c:pt idx="14">
                  <c:v>2.013</c:v>
                </c:pt>
                <c:pt idx="15">
                  <c:v>2.014</c:v>
                </c:pt>
                <c:pt idx="16">
                  <c:v>2.015</c:v>
                </c:pt>
                <c:pt idx="17">
                  <c:v>2.016</c:v>
                </c:pt>
                <c:pt idx="18">
                  <c:v>2.017</c:v>
                </c:pt>
                <c:pt idx="19">
                  <c:v>2.018</c:v>
                </c:pt>
                <c:pt idx="20">
                  <c:v>2.019</c:v>
                </c:pt>
                <c:pt idx="21">
                  <c:v>2.020</c:v>
                </c:pt>
                <c:pt idx="22">
                  <c:v>2.021</c:v>
                </c:pt>
              </c:strCache>
            </c:strRef>
          </c:cat>
          <c:val>
            <c:numRef>
              <c:f>'NEC-EDAD'!$B$60:$X$60</c:f>
              <c:numCache>
                <c:formatCode>0%</c:formatCode>
                <c:ptCount val="23"/>
                <c:pt idx="0">
                  <c:v>1.360530238267464E-2</c:v>
                </c:pt>
                <c:pt idx="1">
                  <c:v>1.8501622060016213E-2</c:v>
                </c:pt>
                <c:pt idx="2">
                  <c:v>3.8907520659345468E-3</c:v>
                </c:pt>
                <c:pt idx="3">
                  <c:v>1.4543740821113073E-2</c:v>
                </c:pt>
                <c:pt idx="4">
                  <c:v>1.0151574932596826E-2</c:v>
                </c:pt>
                <c:pt idx="5">
                  <c:v>1.9966134017228892E-2</c:v>
                </c:pt>
                <c:pt idx="6">
                  <c:v>3.877189233028646E-2</c:v>
                </c:pt>
                <c:pt idx="7">
                  <c:v>3.5662030643782448E-2</c:v>
                </c:pt>
                <c:pt idx="8">
                  <c:v>5.1385326932772153E-2</c:v>
                </c:pt>
                <c:pt idx="9">
                  <c:v>5.2389524561057395E-2</c:v>
                </c:pt>
                <c:pt idx="10">
                  <c:v>5.8680487056399437E-2</c:v>
                </c:pt>
                <c:pt idx="11">
                  <c:v>6.4824861357708055E-2</c:v>
                </c:pt>
                <c:pt idx="12">
                  <c:v>5.9998410819578678E-2</c:v>
                </c:pt>
                <c:pt idx="13">
                  <c:v>6.2591788869161114E-2</c:v>
                </c:pt>
                <c:pt idx="14">
                  <c:v>6.4564564564564539E-2</c:v>
                </c:pt>
                <c:pt idx="15">
                  <c:v>6.7704565879748324E-2</c:v>
                </c:pt>
                <c:pt idx="16">
                  <c:v>5.6550163301988067E-2</c:v>
                </c:pt>
                <c:pt idx="17">
                  <c:v>4.0946055544595669E-2</c:v>
                </c:pt>
                <c:pt idx="18">
                  <c:v>5.1142839920212145E-2</c:v>
                </c:pt>
                <c:pt idx="19">
                  <c:v>5.2144297582253744E-2</c:v>
                </c:pt>
                <c:pt idx="20">
                  <c:v>6.2236963240612848E-2</c:v>
                </c:pt>
                <c:pt idx="21">
                  <c:v>5.1948389995835204E-2</c:v>
                </c:pt>
                <c:pt idx="22">
                  <c:v>4.4605280462944694E-2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1-45F3-B7EA-0395B0653B36}"/>
            </c:ext>
          </c:extLst>
        </c:ser>
        <c:ser>
          <c:idx val="1"/>
          <c:order val="1"/>
          <c:tx>
            <c:strRef>
              <c:f>'NEC-EDAD'!$A$64</c:f>
              <c:strCache>
                <c:ptCount val="1"/>
                <c:pt idx="0">
                  <c:v>CATALUÑA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'NEC-EDAD'!$B$58:$X$58</c:f>
              <c:strCache>
                <c:ptCount val="23"/>
                <c:pt idx="0">
                  <c:v>&lt;2.000</c:v>
                </c:pt>
                <c:pt idx="1">
                  <c:v>2.000</c:v>
                </c:pt>
                <c:pt idx="2">
                  <c:v>2.001</c:v>
                </c:pt>
                <c:pt idx="3">
                  <c:v>2.002</c:v>
                </c:pt>
                <c:pt idx="4">
                  <c:v>2.003</c:v>
                </c:pt>
                <c:pt idx="5">
                  <c:v>2.004</c:v>
                </c:pt>
                <c:pt idx="6">
                  <c:v>2.005</c:v>
                </c:pt>
                <c:pt idx="7">
                  <c:v>2.006</c:v>
                </c:pt>
                <c:pt idx="8">
                  <c:v>2.007</c:v>
                </c:pt>
                <c:pt idx="9">
                  <c:v>2.008</c:v>
                </c:pt>
                <c:pt idx="10">
                  <c:v>2.009</c:v>
                </c:pt>
                <c:pt idx="11">
                  <c:v>2.010</c:v>
                </c:pt>
                <c:pt idx="12">
                  <c:v>2.011</c:v>
                </c:pt>
                <c:pt idx="13">
                  <c:v>2.012</c:v>
                </c:pt>
                <c:pt idx="14">
                  <c:v>2.013</c:v>
                </c:pt>
                <c:pt idx="15">
                  <c:v>2.014</c:v>
                </c:pt>
                <c:pt idx="16">
                  <c:v>2.015</c:v>
                </c:pt>
                <c:pt idx="17">
                  <c:v>2.016</c:v>
                </c:pt>
                <c:pt idx="18">
                  <c:v>2.017</c:v>
                </c:pt>
                <c:pt idx="19">
                  <c:v>2.018</c:v>
                </c:pt>
                <c:pt idx="20">
                  <c:v>2.019</c:v>
                </c:pt>
                <c:pt idx="21">
                  <c:v>2.020</c:v>
                </c:pt>
                <c:pt idx="22">
                  <c:v>2.021</c:v>
                </c:pt>
              </c:strCache>
            </c:strRef>
          </c:cat>
          <c:val>
            <c:numRef>
              <c:f>'NEC-EDAD'!$B$64:$X$64</c:f>
              <c:numCache>
                <c:formatCode>0%</c:formatCode>
                <c:ptCount val="23"/>
                <c:pt idx="0">
                  <c:v>2.2192677567060181E-2</c:v>
                </c:pt>
                <c:pt idx="1">
                  <c:v>1.5581400875249982E-2</c:v>
                </c:pt>
                <c:pt idx="2">
                  <c:v>1.3323861255742336E-2</c:v>
                </c:pt>
                <c:pt idx="3">
                  <c:v>9.2002556460377954E-3</c:v>
                </c:pt>
                <c:pt idx="4">
                  <c:v>2.4146293570201972E-2</c:v>
                </c:pt>
                <c:pt idx="5">
                  <c:v>3.3945641447676984E-2</c:v>
                </c:pt>
                <c:pt idx="6">
                  <c:v>5.8856121559440804E-2</c:v>
                </c:pt>
                <c:pt idx="7">
                  <c:v>3.5207612348554095E-2</c:v>
                </c:pt>
                <c:pt idx="8">
                  <c:v>4.7347047000599086E-2</c:v>
                </c:pt>
                <c:pt idx="9">
                  <c:v>3.9179881507311033E-2</c:v>
                </c:pt>
                <c:pt idx="10">
                  <c:v>6.3530041536227558E-2</c:v>
                </c:pt>
                <c:pt idx="11">
                  <c:v>8.9332281065558655E-2</c:v>
                </c:pt>
                <c:pt idx="12">
                  <c:v>7.0752917604181328E-2</c:v>
                </c:pt>
                <c:pt idx="13">
                  <c:v>5.5055200283161736E-2</c:v>
                </c:pt>
                <c:pt idx="14">
                  <c:v>5.3636890073454471E-2</c:v>
                </c:pt>
                <c:pt idx="15">
                  <c:v>5.9146287316629603E-2</c:v>
                </c:pt>
                <c:pt idx="16">
                  <c:v>3.9939065190990358E-2</c:v>
                </c:pt>
                <c:pt idx="17">
                  <c:v>4.5218330971567494E-2</c:v>
                </c:pt>
                <c:pt idx="18">
                  <c:v>5.2581287060233135E-2</c:v>
                </c:pt>
                <c:pt idx="19">
                  <c:v>3.5500279534684161E-2</c:v>
                </c:pt>
                <c:pt idx="20">
                  <c:v>5.6917514129946729E-2</c:v>
                </c:pt>
                <c:pt idx="21">
                  <c:v>3.8929738613182767E-2</c:v>
                </c:pt>
                <c:pt idx="22">
                  <c:v>4.0466866697601002E-2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1-45F3-B7EA-0395B0653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51074016"/>
        <c:axId val="-1351085984"/>
      </c:barChart>
      <c:catAx>
        <c:axId val="-135107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1085984"/>
        <c:crosses val="autoZero"/>
        <c:auto val="1"/>
        <c:lblAlgn val="ctr"/>
        <c:lblOffset val="100"/>
        <c:noMultiLvlLbl val="0"/>
      </c:catAx>
      <c:valAx>
        <c:axId val="-1351085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107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Extremadura y Murcia</a:t>
            </a:r>
            <a:endParaRPr lang="es-ES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% según año plantación</a:t>
            </a:r>
            <a:endParaRPr lang="es-E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'NEC-EDAD'!$A$65</c:f>
              <c:strCache>
                <c:ptCount val="1"/>
                <c:pt idx="0">
                  <c:v>EXTREMADURA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'NEC-EDAD'!$B$58:$X$58</c:f>
              <c:strCache>
                <c:ptCount val="23"/>
                <c:pt idx="0">
                  <c:v>&lt;2.000</c:v>
                </c:pt>
                <c:pt idx="1">
                  <c:v>2.000</c:v>
                </c:pt>
                <c:pt idx="2">
                  <c:v>2.001</c:v>
                </c:pt>
                <c:pt idx="3">
                  <c:v>2.002</c:v>
                </c:pt>
                <c:pt idx="4">
                  <c:v>2.003</c:v>
                </c:pt>
                <c:pt idx="5">
                  <c:v>2.004</c:v>
                </c:pt>
                <c:pt idx="6">
                  <c:v>2.005</c:v>
                </c:pt>
                <c:pt idx="7">
                  <c:v>2.006</c:v>
                </c:pt>
                <c:pt idx="8">
                  <c:v>2.007</c:v>
                </c:pt>
                <c:pt idx="9">
                  <c:v>2.008</c:v>
                </c:pt>
                <c:pt idx="10">
                  <c:v>2.009</c:v>
                </c:pt>
                <c:pt idx="11">
                  <c:v>2.010</c:v>
                </c:pt>
                <c:pt idx="12">
                  <c:v>2.011</c:v>
                </c:pt>
                <c:pt idx="13">
                  <c:v>2.012</c:v>
                </c:pt>
                <c:pt idx="14">
                  <c:v>2.013</c:v>
                </c:pt>
                <c:pt idx="15">
                  <c:v>2.014</c:v>
                </c:pt>
                <c:pt idx="16">
                  <c:v>2.015</c:v>
                </c:pt>
                <c:pt idx="17">
                  <c:v>2.016</c:v>
                </c:pt>
                <c:pt idx="18">
                  <c:v>2.017</c:v>
                </c:pt>
                <c:pt idx="19">
                  <c:v>2.018</c:v>
                </c:pt>
                <c:pt idx="20">
                  <c:v>2.019</c:v>
                </c:pt>
                <c:pt idx="21">
                  <c:v>2.020</c:v>
                </c:pt>
                <c:pt idx="22">
                  <c:v>2.021</c:v>
                </c:pt>
              </c:strCache>
            </c:strRef>
          </c:cat>
          <c:val>
            <c:numRef>
              <c:f>'NEC-EDAD'!$B$65:$X$65</c:f>
              <c:numCache>
                <c:formatCode>0%</c:formatCode>
                <c:ptCount val="23"/>
                <c:pt idx="0">
                  <c:v>6.6515635092518725E-3</c:v>
                </c:pt>
                <c:pt idx="1">
                  <c:v>4.2626049621946119E-3</c:v>
                </c:pt>
                <c:pt idx="2">
                  <c:v>5.7444241802500091E-3</c:v>
                </c:pt>
                <c:pt idx="3">
                  <c:v>5.521201413427562E-3</c:v>
                </c:pt>
                <c:pt idx="4">
                  <c:v>1.3628462327596035E-2</c:v>
                </c:pt>
                <c:pt idx="5">
                  <c:v>1.4046411337816787E-2</c:v>
                </c:pt>
                <c:pt idx="6">
                  <c:v>1.3322124700786503E-2</c:v>
                </c:pt>
                <c:pt idx="7">
                  <c:v>3.6287947870359827E-2</c:v>
                </c:pt>
                <c:pt idx="8">
                  <c:v>2.9503400585128615E-2</c:v>
                </c:pt>
                <c:pt idx="9">
                  <c:v>6.0044549564953059E-2</c:v>
                </c:pt>
                <c:pt idx="10">
                  <c:v>4.264267259394354E-2</c:v>
                </c:pt>
                <c:pt idx="11">
                  <c:v>5.9270394011930544E-2</c:v>
                </c:pt>
                <c:pt idx="12">
                  <c:v>5.7990425168129481E-2</c:v>
                </c:pt>
                <c:pt idx="13">
                  <c:v>6.82966678065276E-2</c:v>
                </c:pt>
                <c:pt idx="14">
                  <c:v>5.959335461073749E-2</c:v>
                </c:pt>
                <c:pt idx="15">
                  <c:v>6.6719860177058388E-2</c:v>
                </c:pt>
                <c:pt idx="16">
                  <c:v>9.3195505148371924E-2</c:v>
                </c:pt>
                <c:pt idx="17">
                  <c:v>4.8631691933584111E-2</c:v>
                </c:pt>
                <c:pt idx="18">
                  <c:v>5.6449238192940461E-2</c:v>
                </c:pt>
                <c:pt idx="19">
                  <c:v>6.3454633534708774E-2</c:v>
                </c:pt>
                <c:pt idx="20">
                  <c:v>6.1474125156730897E-2</c:v>
                </c:pt>
                <c:pt idx="21">
                  <c:v>6.5211919145864175E-2</c:v>
                </c:pt>
                <c:pt idx="22">
                  <c:v>6.7935711843155139E-2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4-4AFF-9346-DD35CBCBE7E8}"/>
            </c:ext>
          </c:extLst>
        </c:ser>
        <c:ser>
          <c:idx val="1"/>
          <c:order val="1"/>
          <c:tx>
            <c:strRef>
              <c:f>'NEC-EDAD'!$A$69</c:f>
              <c:strCache>
                <c:ptCount val="1"/>
                <c:pt idx="0">
                  <c:v>MURCIA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'NEC-EDAD'!$B$58:$X$58</c:f>
              <c:strCache>
                <c:ptCount val="23"/>
                <c:pt idx="0">
                  <c:v>&lt;2.000</c:v>
                </c:pt>
                <c:pt idx="1">
                  <c:v>2.000</c:v>
                </c:pt>
                <c:pt idx="2">
                  <c:v>2.001</c:v>
                </c:pt>
                <c:pt idx="3">
                  <c:v>2.002</c:v>
                </c:pt>
                <c:pt idx="4">
                  <c:v>2.003</c:v>
                </c:pt>
                <c:pt idx="5">
                  <c:v>2.004</c:v>
                </c:pt>
                <c:pt idx="6">
                  <c:v>2.005</c:v>
                </c:pt>
                <c:pt idx="7">
                  <c:v>2.006</c:v>
                </c:pt>
                <c:pt idx="8">
                  <c:v>2.007</c:v>
                </c:pt>
                <c:pt idx="9">
                  <c:v>2.008</c:v>
                </c:pt>
                <c:pt idx="10">
                  <c:v>2.009</c:v>
                </c:pt>
                <c:pt idx="11">
                  <c:v>2.010</c:v>
                </c:pt>
                <c:pt idx="12">
                  <c:v>2.011</c:v>
                </c:pt>
                <c:pt idx="13">
                  <c:v>2.012</c:v>
                </c:pt>
                <c:pt idx="14">
                  <c:v>2.013</c:v>
                </c:pt>
                <c:pt idx="15">
                  <c:v>2.014</c:v>
                </c:pt>
                <c:pt idx="16">
                  <c:v>2.015</c:v>
                </c:pt>
                <c:pt idx="17">
                  <c:v>2.016</c:v>
                </c:pt>
                <c:pt idx="18">
                  <c:v>2.017</c:v>
                </c:pt>
                <c:pt idx="19">
                  <c:v>2.018</c:v>
                </c:pt>
                <c:pt idx="20">
                  <c:v>2.019</c:v>
                </c:pt>
                <c:pt idx="21">
                  <c:v>2.020</c:v>
                </c:pt>
                <c:pt idx="22">
                  <c:v>2.021</c:v>
                </c:pt>
              </c:strCache>
            </c:strRef>
          </c:cat>
          <c:val>
            <c:numRef>
              <c:f>'NEC-EDAD'!$B$69:$X$69</c:f>
              <c:numCache>
                <c:formatCode>0%</c:formatCode>
                <c:ptCount val="23"/>
                <c:pt idx="0">
                  <c:v>3.3208349527881278E-3</c:v>
                </c:pt>
                <c:pt idx="1">
                  <c:v>4.8269279133039142E-3</c:v>
                </c:pt>
                <c:pt idx="2">
                  <c:v>2.4034614417339207E-3</c:v>
                </c:pt>
                <c:pt idx="3">
                  <c:v>9.6281350739614475E-3</c:v>
                </c:pt>
                <c:pt idx="4">
                  <c:v>2.1776903907268106E-3</c:v>
                </c:pt>
                <c:pt idx="5">
                  <c:v>1.3992089439630527E-2</c:v>
                </c:pt>
                <c:pt idx="6">
                  <c:v>1.3812044171105875E-2</c:v>
                </c:pt>
                <c:pt idx="7">
                  <c:v>2.2114131553076195E-2</c:v>
                </c:pt>
                <c:pt idx="8">
                  <c:v>1.7818765861130789E-2</c:v>
                </c:pt>
                <c:pt idx="9">
                  <c:v>4.3510939893458896E-2</c:v>
                </c:pt>
                <c:pt idx="10">
                  <c:v>4.7974919408308364E-2</c:v>
                </c:pt>
                <c:pt idx="11">
                  <c:v>9.1688767461533136E-2</c:v>
                </c:pt>
                <c:pt idx="12">
                  <c:v>6.3590274126065952E-2</c:v>
                </c:pt>
                <c:pt idx="13">
                  <c:v>7.2298177827568047E-2</c:v>
                </c:pt>
                <c:pt idx="14">
                  <c:v>8.8107867120876052E-2</c:v>
                </c:pt>
                <c:pt idx="15">
                  <c:v>9.9753652346875735E-2</c:v>
                </c:pt>
                <c:pt idx="16">
                  <c:v>6.7079722901758135E-2</c:v>
                </c:pt>
                <c:pt idx="17">
                  <c:v>7.0131918882461827E-2</c:v>
                </c:pt>
                <c:pt idx="18">
                  <c:v>3.5277441185212255E-2</c:v>
                </c:pt>
                <c:pt idx="19">
                  <c:v>5.6759985367749566E-2</c:v>
                </c:pt>
                <c:pt idx="20">
                  <c:v>5.6679965248405295E-2</c:v>
                </c:pt>
                <c:pt idx="21">
                  <c:v>5.4605157868263997E-2</c:v>
                </c:pt>
                <c:pt idx="22">
                  <c:v>6.028372848030359E-2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B4-4AFF-9346-DD35CBCBE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51077824"/>
        <c:axId val="-1351076192"/>
      </c:barChart>
      <c:catAx>
        <c:axId val="-135107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1076192"/>
        <c:crosses val="autoZero"/>
        <c:auto val="1"/>
        <c:lblAlgn val="ctr"/>
        <c:lblOffset val="100"/>
        <c:noMultiLvlLbl val="0"/>
      </c:catAx>
      <c:valAx>
        <c:axId val="-135107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1077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Sin info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rgbClr val="86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50C-4470-92DC-36D47FCBAE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'CIR-EDAD'!$A$80:$A$96</c15:sqref>
                  </c15:fullRef>
                </c:ext>
              </c:extLst>
              <c:f>('CIR-EDAD'!$A$80:$A$81,'CIR-EDAD'!$A$83:$A$85,'CIR-EDAD'!$A$89:$A$94,'CIR-EDAD'!$A$96)</c:f>
              <c:strCache>
                <c:ptCount val="12"/>
                <c:pt idx="0">
                  <c:v>ANDALUCÍA</c:v>
                </c:pt>
                <c:pt idx="1">
                  <c:v>ARAGÓN</c:v>
                </c:pt>
                <c:pt idx="2">
                  <c:v>C. VALENCIANA</c:v>
                </c:pt>
                <c:pt idx="3">
                  <c:v>C. y LEÓN</c:v>
                </c:pt>
                <c:pt idx="4">
                  <c:v>C.-LA MANCHA</c:v>
                </c:pt>
                <c:pt idx="5">
                  <c:v>GALICIA</c:v>
                </c:pt>
                <c:pt idx="6">
                  <c:v>I. BALEARES</c:v>
                </c:pt>
                <c:pt idx="7">
                  <c:v>LA RIOJA</c:v>
                </c:pt>
                <c:pt idx="8">
                  <c:v>MADRID</c:v>
                </c:pt>
                <c:pt idx="9">
                  <c:v>MURCIA</c:v>
                </c:pt>
                <c:pt idx="10">
                  <c:v>NAVARRA</c:v>
                </c:pt>
                <c:pt idx="11">
                  <c:v>ESPAÑA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'CIR-EDAD'!$Y$80:$Y$96</c15:sqref>
                  </c15:fullRef>
                </c:ext>
              </c:extLst>
              <c:f>('CIR-EDAD'!$Y$80:$Y$81,'CIR-EDAD'!$Y$83:$Y$85,'CIR-EDAD'!$Y$89:$Y$94,'CIR-EDAD'!$Y$96)</c:f>
              <c:numCache>
                <c:formatCode>0.00%</c:formatCode>
                <c:ptCount val="12"/>
                <c:pt idx="0">
                  <c:v>1.4322133424995004E-3</c:v>
                </c:pt>
                <c:pt idx="1">
                  <c:v>3.4894668198346824E-3</c:v>
                </c:pt>
                <c:pt idx="2">
                  <c:v>6.7797784733371075E-3</c:v>
                </c:pt>
                <c:pt idx="3" formatCode="0%">
                  <c:v>4.0227165168007568E-2</c:v>
                </c:pt>
                <c:pt idx="4">
                  <c:v>5.3460053460053451E-3</c:v>
                </c:pt>
                <c:pt idx="5" formatCode="0.0%">
                  <c:v>1.3953488372093025E-2</c:v>
                </c:pt>
                <c:pt idx="6">
                  <c:v>2.5136154168412237E-3</c:v>
                </c:pt>
                <c:pt idx="7" formatCode="0.0%">
                  <c:v>5.0326056138361233E-3</c:v>
                </c:pt>
                <c:pt idx="8">
                  <c:v>1.6377333770062237E-3</c:v>
                </c:pt>
                <c:pt idx="9" formatCode="0.0%">
                  <c:v>1.1594386064207344E-2</c:v>
                </c:pt>
                <c:pt idx="10">
                  <c:v>4.1111659266567999E-3</c:v>
                </c:pt>
                <c:pt idx="11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CE-492E-A5FC-854BCBB8D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351085440"/>
        <c:axId val="-1351076736"/>
      </c:barChart>
      <c:catAx>
        <c:axId val="-1351085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1076736"/>
        <c:crosses val="autoZero"/>
        <c:auto val="1"/>
        <c:lblAlgn val="ctr"/>
        <c:lblOffset val="100"/>
        <c:tickLblSkip val="1"/>
        <c:noMultiLvlLbl val="0"/>
      </c:catAx>
      <c:valAx>
        <c:axId val="-1351076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1085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ESPAÑA</a:t>
            </a:r>
          </a:p>
        </c:rich>
      </c:tx>
      <c:layout>
        <c:manualLayout>
          <c:xMode val="edge"/>
          <c:yMode val="edge"/>
          <c:x val="0.45134711286089235"/>
          <c:y val="5.0925925925925923E-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'CIR-EDAD'!$B$9:$X$9</c:f>
              <c:strCache>
                <c:ptCount val="23"/>
                <c:pt idx="0">
                  <c:v>&lt;2.000</c:v>
                </c:pt>
                <c:pt idx="1">
                  <c:v>2.000</c:v>
                </c:pt>
                <c:pt idx="2">
                  <c:v>2.001</c:v>
                </c:pt>
                <c:pt idx="3">
                  <c:v>2.002</c:v>
                </c:pt>
                <c:pt idx="4">
                  <c:v>2.003</c:v>
                </c:pt>
                <c:pt idx="5">
                  <c:v>2.004</c:v>
                </c:pt>
                <c:pt idx="6">
                  <c:v>2.005</c:v>
                </c:pt>
                <c:pt idx="7">
                  <c:v>2.006</c:v>
                </c:pt>
                <c:pt idx="8">
                  <c:v>2.007</c:v>
                </c:pt>
                <c:pt idx="9">
                  <c:v>2.008</c:v>
                </c:pt>
                <c:pt idx="10">
                  <c:v>2.009</c:v>
                </c:pt>
                <c:pt idx="11">
                  <c:v>2.010</c:v>
                </c:pt>
                <c:pt idx="12">
                  <c:v>2.011</c:v>
                </c:pt>
                <c:pt idx="13">
                  <c:v>2.012</c:v>
                </c:pt>
                <c:pt idx="14">
                  <c:v>2.013</c:v>
                </c:pt>
                <c:pt idx="15">
                  <c:v>2.014</c:v>
                </c:pt>
                <c:pt idx="16">
                  <c:v>2.015</c:v>
                </c:pt>
                <c:pt idx="17">
                  <c:v>2.016</c:v>
                </c:pt>
                <c:pt idx="18">
                  <c:v>2.017</c:v>
                </c:pt>
                <c:pt idx="19">
                  <c:v>2.018</c:v>
                </c:pt>
                <c:pt idx="20">
                  <c:v>2.019</c:v>
                </c:pt>
                <c:pt idx="21">
                  <c:v>2.020</c:v>
                </c:pt>
                <c:pt idx="22">
                  <c:v>2.021</c:v>
                </c:pt>
              </c:strCache>
            </c:strRef>
          </c:cat>
          <c:val>
            <c:numRef>
              <c:f>'CIR-EDAD'!$B$76:$X$76</c:f>
              <c:numCache>
                <c:formatCode>#,##0</c:formatCode>
                <c:ptCount val="23"/>
                <c:pt idx="0">
                  <c:v>1092.6099999999988</c:v>
                </c:pt>
                <c:pt idx="1">
                  <c:v>385.04999999999984</c:v>
                </c:pt>
                <c:pt idx="2">
                  <c:v>198.32000000000005</c:v>
                </c:pt>
                <c:pt idx="3">
                  <c:v>287.32999999999987</c:v>
                </c:pt>
                <c:pt idx="4">
                  <c:v>366.64000000000004</c:v>
                </c:pt>
                <c:pt idx="5">
                  <c:v>403.8900000000001</c:v>
                </c:pt>
                <c:pt idx="6">
                  <c:v>460.70999999999987</c:v>
                </c:pt>
                <c:pt idx="7">
                  <c:v>277.75999999999993</c:v>
                </c:pt>
                <c:pt idx="8">
                  <c:v>259.81999999999994</c:v>
                </c:pt>
                <c:pt idx="9">
                  <c:v>289.23999999999984</c:v>
                </c:pt>
                <c:pt idx="10">
                  <c:v>374.91000000000008</c:v>
                </c:pt>
                <c:pt idx="11">
                  <c:v>602.29000000000008</c:v>
                </c:pt>
                <c:pt idx="12">
                  <c:v>460.21999999999991</c:v>
                </c:pt>
                <c:pt idx="13">
                  <c:v>522.87</c:v>
                </c:pt>
                <c:pt idx="14">
                  <c:v>479.05</c:v>
                </c:pt>
                <c:pt idx="15">
                  <c:v>844.89925000000017</c:v>
                </c:pt>
                <c:pt idx="16">
                  <c:v>812.8600000000007</c:v>
                </c:pt>
                <c:pt idx="17">
                  <c:v>725.69999999999993</c:v>
                </c:pt>
                <c:pt idx="18">
                  <c:v>640.70999999999981</c:v>
                </c:pt>
                <c:pt idx="19">
                  <c:v>531.84000000000015</c:v>
                </c:pt>
                <c:pt idx="20">
                  <c:v>549.38000000000022</c:v>
                </c:pt>
                <c:pt idx="21">
                  <c:v>336.15000000000015</c:v>
                </c:pt>
                <c:pt idx="22">
                  <c:v>228.7399999999999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30-4070-A48D-44BC2371A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51073472"/>
        <c:axId val="-1351079456"/>
      </c:barChart>
      <c:catAx>
        <c:axId val="-13510734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Años</a:t>
                </a:r>
                <a:r>
                  <a:rPr lang="es-ES" baseline="0"/>
                  <a:t> de plantación</a:t>
                </a:r>
                <a:endParaRPr lang="es-E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1079456"/>
        <c:crosses val="autoZero"/>
        <c:auto val="1"/>
        <c:lblAlgn val="ctr"/>
        <c:lblOffset val="100"/>
        <c:noMultiLvlLbl val="0"/>
      </c:catAx>
      <c:valAx>
        <c:axId val="-135107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Superficie (ha)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1073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Aragón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ARAGÓN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'CIR-EDAD'!$B$9:$X$9</c:f>
              <c:strCache>
                <c:ptCount val="23"/>
                <c:pt idx="0">
                  <c:v>&lt;2.000</c:v>
                </c:pt>
                <c:pt idx="1">
                  <c:v>2.000</c:v>
                </c:pt>
                <c:pt idx="2">
                  <c:v>2.001</c:v>
                </c:pt>
                <c:pt idx="3">
                  <c:v>2.002</c:v>
                </c:pt>
                <c:pt idx="4">
                  <c:v>2.003</c:v>
                </c:pt>
                <c:pt idx="5">
                  <c:v>2.004</c:v>
                </c:pt>
                <c:pt idx="6">
                  <c:v>2.005</c:v>
                </c:pt>
                <c:pt idx="7">
                  <c:v>2.006</c:v>
                </c:pt>
                <c:pt idx="8">
                  <c:v>2.007</c:v>
                </c:pt>
                <c:pt idx="9">
                  <c:v>2.008</c:v>
                </c:pt>
                <c:pt idx="10">
                  <c:v>2.009</c:v>
                </c:pt>
                <c:pt idx="11">
                  <c:v>2.010</c:v>
                </c:pt>
                <c:pt idx="12">
                  <c:v>2.011</c:v>
                </c:pt>
                <c:pt idx="13">
                  <c:v>2.012</c:v>
                </c:pt>
                <c:pt idx="14">
                  <c:v>2.013</c:v>
                </c:pt>
                <c:pt idx="15">
                  <c:v>2.014</c:v>
                </c:pt>
                <c:pt idx="16">
                  <c:v>2.015</c:v>
                </c:pt>
                <c:pt idx="17">
                  <c:v>2.016</c:v>
                </c:pt>
                <c:pt idx="18">
                  <c:v>2.017</c:v>
                </c:pt>
                <c:pt idx="19">
                  <c:v>2.018</c:v>
                </c:pt>
                <c:pt idx="20">
                  <c:v>2.019</c:v>
                </c:pt>
                <c:pt idx="21">
                  <c:v>2.020</c:v>
                </c:pt>
                <c:pt idx="22">
                  <c:v>2.021</c:v>
                </c:pt>
              </c:strCache>
            </c:strRef>
          </c:cat>
          <c:val>
            <c:numRef>
              <c:f>'CIR-EDAD'!$B$19:$X$19</c:f>
              <c:numCache>
                <c:formatCode>#,##0</c:formatCode>
                <c:ptCount val="23"/>
                <c:pt idx="0">
                  <c:v>203.36999999999998</c:v>
                </c:pt>
                <c:pt idx="1">
                  <c:v>44.129999999999995</c:v>
                </c:pt>
                <c:pt idx="2">
                  <c:v>28.27</c:v>
                </c:pt>
                <c:pt idx="3">
                  <c:v>27.639999999999997</c:v>
                </c:pt>
                <c:pt idx="4">
                  <c:v>18.230000000000004</c:v>
                </c:pt>
                <c:pt idx="5">
                  <c:v>62.690000000000005</c:v>
                </c:pt>
                <c:pt idx="6">
                  <c:v>39.419999999999987</c:v>
                </c:pt>
                <c:pt idx="7">
                  <c:v>20.7</c:v>
                </c:pt>
                <c:pt idx="8">
                  <c:v>22.060000000000002</c:v>
                </c:pt>
                <c:pt idx="9">
                  <c:v>32.47</c:v>
                </c:pt>
                <c:pt idx="10">
                  <c:v>24.060000000000002</c:v>
                </c:pt>
                <c:pt idx="11">
                  <c:v>47.47</c:v>
                </c:pt>
                <c:pt idx="12">
                  <c:v>36.81</c:v>
                </c:pt>
                <c:pt idx="13">
                  <c:v>37.6</c:v>
                </c:pt>
                <c:pt idx="14">
                  <c:v>24.88</c:v>
                </c:pt>
                <c:pt idx="15">
                  <c:v>67.730000000000018</c:v>
                </c:pt>
                <c:pt idx="16">
                  <c:v>42.88</c:v>
                </c:pt>
                <c:pt idx="17">
                  <c:v>55.210000000000008</c:v>
                </c:pt>
                <c:pt idx="18">
                  <c:v>69.990000000000009</c:v>
                </c:pt>
                <c:pt idx="19">
                  <c:v>76.67</c:v>
                </c:pt>
                <c:pt idx="20">
                  <c:v>55.550000000000004</c:v>
                </c:pt>
                <c:pt idx="21">
                  <c:v>84.76</c:v>
                </c:pt>
                <c:pt idx="22">
                  <c:v>31.139999999999997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33-48F0-80B9-EBB2FF541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51080544"/>
        <c:axId val="-135107129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v>EXTREMADURA</c:v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'CIR-EDAD'!$B$9:$X$9</c15:sqref>
                        </c15:formulaRef>
                      </c:ext>
                    </c:extLst>
                    <c:strCache>
                      <c:ptCount val="23"/>
                      <c:pt idx="0">
                        <c:v>&lt;2.000</c:v>
                      </c:pt>
                      <c:pt idx="1">
                        <c:v>2.000</c:v>
                      </c:pt>
                      <c:pt idx="2">
                        <c:v>2.001</c:v>
                      </c:pt>
                      <c:pt idx="3">
                        <c:v>2.002</c:v>
                      </c:pt>
                      <c:pt idx="4">
                        <c:v>2.003</c:v>
                      </c:pt>
                      <c:pt idx="5">
                        <c:v>2.004</c:v>
                      </c:pt>
                      <c:pt idx="6">
                        <c:v>2.005</c:v>
                      </c:pt>
                      <c:pt idx="7">
                        <c:v>2.006</c:v>
                      </c:pt>
                      <c:pt idx="8">
                        <c:v>2.007</c:v>
                      </c:pt>
                      <c:pt idx="9">
                        <c:v>2.008</c:v>
                      </c:pt>
                      <c:pt idx="10">
                        <c:v>2.009</c:v>
                      </c:pt>
                      <c:pt idx="11">
                        <c:v>2.010</c:v>
                      </c:pt>
                      <c:pt idx="12">
                        <c:v>2.011</c:v>
                      </c:pt>
                      <c:pt idx="13">
                        <c:v>2.012</c:v>
                      </c:pt>
                      <c:pt idx="14">
                        <c:v>2.013</c:v>
                      </c:pt>
                      <c:pt idx="15">
                        <c:v>2.014</c:v>
                      </c:pt>
                      <c:pt idx="16">
                        <c:v>2.015</c:v>
                      </c:pt>
                      <c:pt idx="17">
                        <c:v>2.016</c:v>
                      </c:pt>
                      <c:pt idx="18">
                        <c:v>2.017</c:v>
                      </c:pt>
                      <c:pt idx="19">
                        <c:v>2.018</c:v>
                      </c:pt>
                      <c:pt idx="20">
                        <c:v>2.019</c:v>
                      </c:pt>
                      <c:pt idx="21">
                        <c:v>2.020</c:v>
                      </c:pt>
                      <c:pt idx="22">
                        <c:v>2.021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'CIR-EDAD'!$B$52:$X$52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216.76</c:v>
                      </c:pt>
                      <c:pt idx="1">
                        <c:v>167.10000000000002</c:v>
                      </c:pt>
                      <c:pt idx="2">
                        <c:v>119.22000000000003</c:v>
                      </c:pt>
                      <c:pt idx="3">
                        <c:v>180.55999999999995</c:v>
                      </c:pt>
                      <c:pt idx="4">
                        <c:v>302.16000000000003</c:v>
                      </c:pt>
                      <c:pt idx="5">
                        <c:v>242.34</c:v>
                      </c:pt>
                      <c:pt idx="6">
                        <c:v>218.70000000000005</c:v>
                      </c:pt>
                      <c:pt idx="7">
                        <c:v>194.89</c:v>
                      </c:pt>
                      <c:pt idx="8">
                        <c:v>165.56000000000003</c:v>
                      </c:pt>
                      <c:pt idx="9">
                        <c:v>187.15999999999997</c:v>
                      </c:pt>
                      <c:pt idx="10">
                        <c:v>252.11</c:v>
                      </c:pt>
                      <c:pt idx="11">
                        <c:v>413.3900000000001</c:v>
                      </c:pt>
                      <c:pt idx="12">
                        <c:v>275.26000000000005</c:v>
                      </c:pt>
                      <c:pt idx="13">
                        <c:v>349.94</c:v>
                      </c:pt>
                      <c:pt idx="14">
                        <c:v>340.53000000000003</c:v>
                      </c:pt>
                      <c:pt idx="15">
                        <c:v>584.91</c:v>
                      </c:pt>
                      <c:pt idx="16">
                        <c:v>575.41000000000008</c:v>
                      </c:pt>
                      <c:pt idx="17">
                        <c:v>464.10000000000014</c:v>
                      </c:pt>
                      <c:pt idx="18">
                        <c:v>404.05999999999983</c:v>
                      </c:pt>
                      <c:pt idx="19">
                        <c:v>323.33</c:v>
                      </c:pt>
                      <c:pt idx="20">
                        <c:v>378.59999999999997</c:v>
                      </c:pt>
                      <c:pt idx="21">
                        <c:v>183.95</c:v>
                      </c:pt>
                      <c:pt idx="22">
                        <c:v>151.06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633-48F0-80B9-EBB2FF54123E}"/>
                  </c:ext>
                </c:extLst>
              </c15:ser>
            </c15:filteredBarSeries>
          </c:ext>
        </c:extLst>
      </c:barChart>
      <c:catAx>
        <c:axId val="-13510805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Años</a:t>
                </a:r>
                <a:r>
                  <a:rPr lang="es-ES" baseline="0"/>
                  <a:t> de plantación</a:t>
                </a:r>
                <a:endParaRPr lang="es-E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1071296"/>
        <c:crosses val="autoZero"/>
        <c:auto val="1"/>
        <c:lblAlgn val="ctr"/>
        <c:lblOffset val="100"/>
        <c:noMultiLvlLbl val="0"/>
      </c:catAx>
      <c:valAx>
        <c:axId val="-135107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Superficie</a:t>
                </a:r>
                <a:r>
                  <a:rPr lang="es-ES" baseline="0"/>
                  <a:t> (ha)</a:t>
                </a:r>
                <a:endParaRPr lang="es-E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108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baseline="0">
                <a:effectLst/>
              </a:rPr>
              <a:t>Aragón </a:t>
            </a:r>
            <a:endParaRPr lang="es-E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'CIR-EDAD'!$A$81</c:f>
              <c:strCache>
                <c:ptCount val="1"/>
                <c:pt idx="0">
                  <c:v>ARAGÓN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'CIR-EDAD'!$B$79:$X$79</c:f>
              <c:strCache>
                <c:ptCount val="23"/>
                <c:pt idx="0">
                  <c:v>&lt;2.000</c:v>
                </c:pt>
                <c:pt idx="1">
                  <c:v>2.000</c:v>
                </c:pt>
                <c:pt idx="2">
                  <c:v>2.001</c:v>
                </c:pt>
                <c:pt idx="3">
                  <c:v>2.002</c:v>
                </c:pt>
                <c:pt idx="4">
                  <c:v>2.003</c:v>
                </c:pt>
                <c:pt idx="5">
                  <c:v>2.004</c:v>
                </c:pt>
                <c:pt idx="6">
                  <c:v>2.005</c:v>
                </c:pt>
                <c:pt idx="7">
                  <c:v>2.006</c:v>
                </c:pt>
                <c:pt idx="8">
                  <c:v>2.007</c:v>
                </c:pt>
                <c:pt idx="9">
                  <c:v>2.008</c:v>
                </c:pt>
                <c:pt idx="10">
                  <c:v>2.009</c:v>
                </c:pt>
                <c:pt idx="11">
                  <c:v>2.010</c:v>
                </c:pt>
                <c:pt idx="12">
                  <c:v>2.011</c:v>
                </c:pt>
                <c:pt idx="13">
                  <c:v>2.012</c:v>
                </c:pt>
                <c:pt idx="14">
                  <c:v>2.013</c:v>
                </c:pt>
                <c:pt idx="15">
                  <c:v>2.014</c:v>
                </c:pt>
                <c:pt idx="16">
                  <c:v>2.015</c:v>
                </c:pt>
                <c:pt idx="17">
                  <c:v>2.016</c:v>
                </c:pt>
                <c:pt idx="18">
                  <c:v>2.017</c:v>
                </c:pt>
                <c:pt idx="19">
                  <c:v>2.018</c:v>
                </c:pt>
                <c:pt idx="20">
                  <c:v>2.019</c:v>
                </c:pt>
                <c:pt idx="21">
                  <c:v>2.020</c:v>
                </c:pt>
                <c:pt idx="22">
                  <c:v>2.021</c:v>
                </c:pt>
              </c:strCache>
            </c:strRef>
          </c:cat>
          <c:val>
            <c:numRef>
              <c:f>'CIR-EDAD'!$B$81:$X$81</c:f>
              <c:numCache>
                <c:formatCode>0%</c:formatCode>
                <c:ptCount val="23"/>
                <c:pt idx="0">
                  <c:v>0.17565665028459881</c:v>
                </c:pt>
                <c:pt idx="1">
                  <c:v>3.8116378900817947E-2</c:v>
                </c:pt>
                <c:pt idx="2">
                  <c:v>2.4417630444734273E-2</c:v>
                </c:pt>
                <c:pt idx="3">
                  <c:v>2.3873480915898665E-2</c:v>
                </c:pt>
                <c:pt idx="4">
                  <c:v>1.5745787159798581E-2</c:v>
                </c:pt>
                <c:pt idx="5">
                  <c:v>5.4147196766197093E-2</c:v>
                </c:pt>
                <c:pt idx="6">
                  <c:v>3.4048213375713648E-2</c:v>
                </c:pt>
                <c:pt idx="7">
                  <c:v>1.7879198804598494E-2</c:v>
                </c:pt>
                <c:pt idx="8">
                  <c:v>1.9053870803354727E-2</c:v>
                </c:pt>
                <c:pt idx="9">
                  <c:v>2.8045293970304981E-2</c:v>
                </c:pt>
                <c:pt idx="10">
                  <c:v>2.0781329625055064E-2</c:v>
                </c:pt>
                <c:pt idx="11">
                  <c:v>4.1001235133057513E-2</c:v>
                </c:pt>
                <c:pt idx="12">
                  <c:v>3.1793879613394721E-2</c:v>
                </c:pt>
                <c:pt idx="13">
                  <c:v>3.2476225847966347E-2</c:v>
                </c:pt>
                <c:pt idx="14">
                  <c:v>2.1489587741952202E-2</c:v>
                </c:pt>
                <c:pt idx="15">
                  <c:v>5.850039299688195E-2</c:v>
                </c:pt>
                <c:pt idx="16">
                  <c:v>3.7036717137255246E-2</c:v>
                </c:pt>
                <c:pt idx="17">
                  <c:v>4.7686500773037828E-2</c:v>
                </c:pt>
                <c:pt idx="18">
                  <c:v>6.0452421465403326E-2</c:v>
                </c:pt>
                <c:pt idx="19">
                  <c:v>6.6222133929882451E-2</c:v>
                </c:pt>
                <c:pt idx="20">
                  <c:v>4.7980168772726886E-2</c:v>
                </c:pt>
                <c:pt idx="21">
                  <c:v>7.3209704863660324E-2</c:v>
                </c:pt>
                <c:pt idx="22">
                  <c:v>2.6896533853874256E-2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8E-4224-B555-8E991C3FB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51082176"/>
        <c:axId val="-135108489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'CIR-EDAD'!$A$88</c15:sqref>
                        </c15:formulaRef>
                      </c:ext>
                    </c:extLst>
                    <c:strCache>
                      <c:ptCount val="1"/>
                      <c:pt idx="0">
                        <c:v>EXTREMADURA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'CIR-EDAD'!$B$79:$X$79</c15:sqref>
                        </c15:formulaRef>
                      </c:ext>
                    </c:extLst>
                    <c:strCache>
                      <c:ptCount val="23"/>
                      <c:pt idx="0">
                        <c:v>&lt;2.000</c:v>
                      </c:pt>
                      <c:pt idx="1">
                        <c:v>2.000</c:v>
                      </c:pt>
                      <c:pt idx="2">
                        <c:v>2.001</c:v>
                      </c:pt>
                      <c:pt idx="3">
                        <c:v>2.002</c:v>
                      </c:pt>
                      <c:pt idx="4">
                        <c:v>2.003</c:v>
                      </c:pt>
                      <c:pt idx="5">
                        <c:v>2.004</c:v>
                      </c:pt>
                      <c:pt idx="6">
                        <c:v>2.005</c:v>
                      </c:pt>
                      <c:pt idx="7">
                        <c:v>2.006</c:v>
                      </c:pt>
                      <c:pt idx="8">
                        <c:v>2.007</c:v>
                      </c:pt>
                      <c:pt idx="9">
                        <c:v>2.008</c:v>
                      </c:pt>
                      <c:pt idx="10">
                        <c:v>2.009</c:v>
                      </c:pt>
                      <c:pt idx="11">
                        <c:v>2.010</c:v>
                      </c:pt>
                      <c:pt idx="12">
                        <c:v>2.011</c:v>
                      </c:pt>
                      <c:pt idx="13">
                        <c:v>2.012</c:v>
                      </c:pt>
                      <c:pt idx="14">
                        <c:v>2.013</c:v>
                      </c:pt>
                      <c:pt idx="15">
                        <c:v>2.014</c:v>
                      </c:pt>
                      <c:pt idx="16">
                        <c:v>2.015</c:v>
                      </c:pt>
                      <c:pt idx="17">
                        <c:v>2.016</c:v>
                      </c:pt>
                      <c:pt idx="18">
                        <c:v>2.017</c:v>
                      </c:pt>
                      <c:pt idx="19">
                        <c:v>2.018</c:v>
                      </c:pt>
                      <c:pt idx="20">
                        <c:v>2.019</c:v>
                      </c:pt>
                      <c:pt idx="21">
                        <c:v>2.020</c:v>
                      </c:pt>
                      <c:pt idx="22">
                        <c:v>2.021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'CIR-EDAD'!$B$88:$X$88</c15:sqref>
                        </c15:formulaRef>
                      </c:ext>
                    </c:extLst>
                    <c:numCache>
                      <c:formatCode>0%</c:formatCode>
                      <c:ptCount val="23"/>
                      <c:pt idx="0">
                        <c:v>3.2368906377164365E-2</c:v>
                      </c:pt>
                      <c:pt idx="1">
                        <c:v>2.4953147516258378E-2</c:v>
                      </c:pt>
                      <c:pt idx="2">
                        <c:v>1.7803197168691345E-2</c:v>
                      </c:pt>
                      <c:pt idx="3">
                        <c:v>2.6963137735102397E-2</c:v>
                      </c:pt>
                      <c:pt idx="4">
                        <c:v>4.5121741792415508E-2</c:v>
                      </c:pt>
                      <c:pt idx="5">
                        <c:v>3.6188783776720856E-2</c:v>
                      </c:pt>
                      <c:pt idx="6">
                        <c:v>3.2658607790578741E-2</c:v>
                      </c:pt>
                      <c:pt idx="7">
                        <c:v>2.9103045598106489E-2</c:v>
                      </c:pt>
                      <c:pt idx="8">
                        <c:v>2.4723178353032539E-2</c:v>
                      </c:pt>
                      <c:pt idx="9">
                        <c:v>2.7948719863213144E-2</c:v>
                      </c:pt>
                      <c:pt idx="10">
                        <c:v>3.7647743987575699E-2</c:v>
                      </c:pt>
                      <c:pt idx="11">
                        <c:v>6.1731787263590972E-2</c:v>
                      </c:pt>
                      <c:pt idx="12">
                        <c:v>4.1104747967236871E-2</c:v>
                      </c:pt>
                      <c:pt idx="13">
                        <c:v>5.2256759077435398E-2</c:v>
                      </c:pt>
                      <c:pt idx="14">
                        <c:v>5.0851557891750242E-2</c:v>
                      </c:pt>
                      <c:pt idx="15">
                        <c:v>8.7344976144432582E-2</c:v>
                      </c:pt>
                      <c:pt idx="16">
                        <c:v>8.5926335202455018E-2</c:v>
                      </c:pt>
                      <c:pt idx="17">
                        <c:v>6.9304343281241867E-2</c:v>
                      </c:pt>
                      <c:pt idx="18">
                        <c:v>6.0338532527943474E-2</c:v>
                      </c:pt>
                      <c:pt idx="19">
                        <c:v>4.8283071133643447E-2</c:v>
                      </c:pt>
                      <c:pt idx="20">
                        <c:v>5.6536574803443568E-2</c:v>
                      </c:pt>
                      <c:pt idx="21">
                        <c:v>2.7469368555450197E-2</c:v>
                      </c:pt>
                      <c:pt idx="22">
                        <c:v>2.2557884283698326E-2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FE8E-4224-B555-8E991C3FB7F6}"/>
                  </c:ext>
                </c:extLst>
              </c15:ser>
            </c15:filteredBarSeries>
          </c:ext>
        </c:extLst>
      </c:barChart>
      <c:catAx>
        <c:axId val="-135108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1084896"/>
        <c:crosses val="autoZero"/>
        <c:auto val="1"/>
        <c:lblAlgn val="ctr"/>
        <c:lblOffset val="100"/>
        <c:noMultiLvlLbl val="0"/>
      </c:catAx>
      <c:valAx>
        <c:axId val="-135108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108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Representatividad de la información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RSU REGEPA vs Superficies anuales</a:t>
            </a:r>
            <a:endParaRPr lang="es-E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F80-4614-8276-3F83B15A7006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('MEL-REPR'!$A$11,'MEL-REPR'!$A$20,'MEL-REPR'!$A$24,'MEL-REPR'!$A$28,'MEL-REPR'!$A$36,'MEL-REPR'!$A$44,'MEL-REPR'!$A$49,'MEL-REPR'!$A$52,'MEL-REPR'!$A$57,'MEL-REPR'!$A$59,'MEL-REPR'!$A$61,'MEL-REPR'!$A$63,'MEL-REPR'!$A$65,'MEL-REPR'!$A$67,'MEL-REPR'!$A$70,'MEL-REPR'!$A$74)</c15:sqref>
                  </c15:fullRef>
                </c:ext>
              </c:extLst>
              <c:f>('MEL-REPR'!$A$11,'MEL-REPR'!$A$20,'MEL-REPR'!$A$24,'MEL-REPR'!$A$36,'MEL-REPR'!$A$44,'MEL-REPR'!$A$59,'MEL-REPR'!$A$61,'MEL-REPR'!$A$63,'MEL-REPR'!$A$65,'MEL-REPR'!$A$74)</c:f>
              <c:strCache>
                <c:ptCount val="10"/>
                <c:pt idx="0">
                  <c:v>ANDALUCÍA</c:v>
                </c:pt>
                <c:pt idx="1">
                  <c:v>ARAGÓN</c:v>
                </c:pt>
                <c:pt idx="2">
                  <c:v>C. VALENCIANA</c:v>
                </c:pt>
                <c:pt idx="3">
                  <c:v>C.-LA MANCHA</c:v>
                </c:pt>
                <c:pt idx="4">
                  <c:v>CATALUÑA</c:v>
                </c:pt>
                <c:pt idx="5">
                  <c:v>LA RIOJA</c:v>
                </c:pt>
                <c:pt idx="6">
                  <c:v>MADRID</c:v>
                </c:pt>
                <c:pt idx="7">
                  <c:v>MURCIA</c:v>
                </c:pt>
                <c:pt idx="8">
                  <c:v>NAVARRA</c:v>
                </c:pt>
                <c:pt idx="9">
                  <c:v>ESPAÑA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('MEL-REPR'!$F$11,'MEL-REPR'!$F$20,'MEL-REPR'!$F$24,'MEL-REPR'!$F$28,'MEL-REPR'!$F$36,'MEL-REPR'!$F$44,'MEL-REPR'!$F$49,'MEL-REPR'!$F$52,'MEL-REPR'!$F$57,'MEL-REPR'!$F$59,'MEL-REPR'!$F$61,'MEL-REPR'!$F$63,'MEL-REPR'!$F$65,'MEL-REPR'!$F$67,'MEL-REPR'!$F$70,'MEL-REPR'!$F$74)</c15:sqref>
                  </c15:fullRef>
                </c:ext>
              </c:extLst>
              <c:f>('MEL-REPR'!$F$11,'MEL-REPR'!$F$20,'MEL-REPR'!$F$24,'MEL-REPR'!$F$36,'MEL-REPR'!$F$44,'MEL-REPR'!$F$59,'MEL-REPR'!$F$61,'MEL-REPR'!$F$63,'MEL-REPR'!$F$65,'MEL-REPR'!$F$74)</c:f>
              <c:numCache>
                <c:formatCode>0%</c:formatCode>
                <c:ptCount val="10"/>
                <c:pt idx="0">
                  <c:v>0.72155172413793112</c:v>
                </c:pt>
                <c:pt idx="1">
                  <c:v>1.019721575797873</c:v>
                </c:pt>
                <c:pt idx="2">
                  <c:v>0.77185042735042741</c:v>
                </c:pt>
                <c:pt idx="3">
                  <c:v>0.87529625779625808</c:v>
                </c:pt>
                <c:pt idx="4">
                  <c:v>0.92903424722512085</c:v>
                </c:pt>
                <c:pt idx="5">
                  <c:v>0.89269326683291772</c:v>
                </c:pt>
                <c:pt idx="6">
                  <c:v>0.26</c:v>
                </c:pt>
                <c:pt idx="7">
                  <c:v>0.70662715631283701</c:v>
                </c:pt>
                <c:pt idx="8">
                  <c:v>0.86827500000000013</c:v>
                </c:pt>
                <c:pt idx="9">
                  <c:v>0.84882114187787494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4-4FD7-B72B-F7981B7D9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447322224"/>
        <c:axId val="-1447327120"/>
      </c:barChart>
      <c:catAx>
        <c:axId val="-144732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447327120"/>
        <c:crosses val="autoZero"/>
        <c:auto val="1"/>
        <c:lblAlgn val="ctr"/>
        <c:lblOffset val="100"/>
        <c:noMultiLvlLbl val="0"/>
      </c:catAx>
      <c:valAx>
        <c:axId val="-1447327120"/>
        <c:scaling>
          <c:orientation val="minMax"/>
          <c:max val="1.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447322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baseline="0">
                <a:effectLst/>
              </a:rPr>
              <a:t>Extremadura </a:t>
            </a:r>
            <a:endParaRPr lang="es-ES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baseline="0">
                <a:effectLst/>
              </a:rPr>
              <a:t>% según año plantación</a:t>
            </a:r>
            <a:endParaRPr lang="es-E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'CIR-EDAD'!$A$88</c:f>
              <c:strCache>
                <c:ptCount val="1"/>
                <c:pt idx="0">
                  <c:v>EXTREMADURA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'CIR-EDAD'!$B$79:$X$79</c:f>
              <c:strCache>
                <c:ptCount val="23"/>
                <c:pt idx="0">
                  <c:v>&lt;2.000</c:v>
                </c:pt>
                <c:pt idx="1">
                  <c:v>2.000</c:v>
                </c:pt>
                <c:pt idx="2">
                  <c:v>2.001</c:v>
                </c:pt>
                <c:pt idx="3">
                  <c:v>2.002</c:v>
                </c:pt>
                <c:pt idx="4">
                  <c:v>2.003</c:v>
                </c:pt>
                <c:pt idx="5">
                  <c:v>2.004</c:v>
                </c:pt>
                <c:pt idx="6">
                  <c:v>2.005</c:v>
                </c:pt>
                <c:pt idx="7">
                  <c:v>2.006</c:v>
                </c:pt>
                <c:pt idx="8">
                  <c:v>2.007</c:v>
                </c:pt>
                <c:pt idx="9">
                  <c:v>2.008</c:v>
                </c:pt>
                <c:pt idx="10">
                  <c:v>2.009</c:v>
                </c:pt>
                <c:pt idx="11">
                  <c:v>2.010</c:v>
                </c:pt>
                <c:pt idx="12">
                  <c:v>2.011</c:v>
                </c:pt>
                <c:pt idx="13">
                  <c:v>2.012</c:v>
                </c:pt>
                <c:pt idx="14">
                  <c:v>2.013</c:v>
                </c:pt>
                <c:pt idx="15">
                  <c:v>2.014</c:v>
                </c:pt>
                <c:pt idx="16">
                  <c:v>2.015</c:v>
                </c:pt>
                <c:pt idx="17">
                  <c:v>2.016</c:v>
                </c:pt>
                <c:pt idx="18">
                  <c:v>2.017</c:v>
                </c:pt>
                <c:pt idx="19">
                  <c:v>2.018</c:v>
                </c:pt>
                <c:pt idx="20">
                  <c:v>2.019</c:v>
                </c:pt>
                <c:pt idx="21">
                  <c:v>2.020</c:v>
                </c:pt>
                <c:pt idx="22">
                  <c:v>2.021</c:v>
                </c:pt>
              </c:strCache>
            </c:strRef>
          </c:cat>
          <c:val>
            <c:numRef>
              <c:f>'CIR-EDAD'!$B$88:$X$88</c:f>
              <c:numCache>
                <c:formatCode>0%</c:formatCode>
                <c:ptCount val="23"/>
                <c:pt idx="0">
                  <c:v>3.2368906377164365E-2</c:v>
                </c:pt>
                <c:pt idx="1">
                  <c:v>2.4953147516258378E-2</c:v>
                </c:pt>
                <c:pt idx="2">
                  <c:v>1.7803197168691345E-2</c:v>
                </c:pt>
                <c:pt idx="3">
                  <c:v>2.6963137735102397E-2</c:v>
                </c:pt>
                <c:pt idx="4">
                  <c:v>4.5121741792415508E-2</c:v>
                </c:pt>
                <c:pt idx="5">
                  <c:v>3.6188783776720856E-2</c:v>
                </c:pt>
                <c:pt idx="6">
                  <c:v>3.2658607790578741E-2</c:v>
                </c:pt>
                <c:pt idx="7">
                  <c:v>2.9103045598106489E-2</c:v>
                </c:pt>
                <c:pt idx="8">
                  <c:v>2.4723178353032539E-2</c:v>
                </c:pt>
                <c:pt idx="9">
                  <c:v>2.7948719863213144E-2</c:v>
                </c:pt>
                <c:pt idx="10">
                  <c:v>3.7647743987575699E-2</c:v>
                </c:pt>
                <c:pt idx="11">
                  <c:v>6.1731787263590972E-2</c:v>
                </c:pt>
                <c:pt idx="12">
                  <c:v>4.1104747967236871E-2</c:v>
                </c:pt>
                <c:pt idx="13">
                  <c:v>5.2256759077435398E-2</c:v>
                </c:pt>
                <c:pt idx="14">
                  <c:v>5.0851557891750242E-2</c:v>
                </c:pt>
                <c:pt idx="15">
                  <c:v>8.7344976144432582E-2</c:v>
                </c:pt>
                <c:pt idx="16">
                  <c:v>8.5926335202455018E-2</c:v>
                </c:pt>
                <c:pt idx="17">
                  <c:v>6.9304343281241867E-2</c:v>
                </c:pt>
                <c:pt idx="18">
                  <c:v>6.0338532527943474E-2</c:v>
                </c:pt>
                <c:pt idx="19">
                  <c:v>4.8283071133643447E-2</c:v>
                </c:pt>
                <c:pt idx="20">
                  <c:v>5.6536574803443568E-2</c:v>
                </c:pt>
                <c:pt idx="21">
                  <c:v>2.7469368555450197E-2</c:v>
                </c:pt>
                <c:pt idx="22">
                  <c:v>2.2557884283698326E-2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8A-465D-9EF1-DD89C7DDB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51082176"/>
        <c:axId val="-13510848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'CIR-EDAD'!$A$81</c15:sqref>
                        </c15:formulaRef>
                      </c:ext>
                    </c:extLst>
                    <c:strCache>
                      <c:ptCount val="1"/>
                      <c:pt idx="0">
                        <c:v>ARAGÓN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'CIR-EDAD'!$B$79:$X$79</c15:sqref>
                        </c15:formulaRef>
                      </c:ext>
                    </c:extLst>
                    <c:strCache>
                      <c:ptCount val="23"/>
                      <c:pt idx="0">
                        <c:v>&lt;2.000</c:v>
                      </c:pt>
                      <c:pt idx="1">
                        <c:v>2.000</c:v>
                      </c:pt>
                      <c:pt idx="2">
                        <c:v>2.001</c:v>
                      </c:pt>
                      <c:pt idx="3">
                        <c:v>2.002</c:v>
                      </c:pt>
                      <c:pt idx="4">
                        <c:v>2.003</c:v>
                      </c:pt>
                      <c:pt idx="5">
                        <c:v>2.004</c:v>
                      </c:pt>
                      <c:pt idx="6">
                        <c:v>2.005</c:v>
                      </c:pt>
                      <c:pt idx="7">
                        <c:v>2.006</c:v>
                      </c:pt>
                      <c:pt idx="8">
                        <c:v>2.007</c:v>
                      </c:pt>
                      <c:pt idx="9">
                        <c:v>2.008</c:v>
                      </c:pt>
                      <c:pt idx="10">
                        <c:v>2.009</c:v>
                      </c:pt>
                      <c:pt idx="11">
                        <c:v>2.010</c:v>
                      </c:pt>
                      <c:pt idx="12">
                        <c:v>2.011</c:v>
                      </c:pt>
                      <c:pt idx="13">
                        <c:v>2.012</c:v>
                      </c:pt>
                      <c:pt idx="14">
                        <c:v>2.013</c:v>
                      </c:pt>
                      <c:pt idx="15">
                        <c:v>2.014</c:v>
                      </c:pt>
                      <c:pt idx="16">
                        <c:v>2.015</c:v>
                      </c:pt>
                      <c:pt idx="17">
                        <c:v>2.016</c:v>
                      </c:pt>
                      <c:pt idx="18">
                        <c:v>2.017</c:v>
                      </c:pt>
                      <c:pt idx="19">
                        <c:v>2.018</c:v>
                      </c:pt>
                      <c:pt idx="20">
                        <c:v>2.019</c:v>
                      </c:pt>
                      <c:pt idx="21">
                        <c:v>2.020</c:v>
                      </c:pt>
                      <c:pt idx="22">
                        <c:v>2.021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'CIR-EDAD'!$B$81:$X$81</c15:sqref>
                        </c15:formulaRef>
                      </c:ext>
                    </c:extLst>
                    <c:numCache>
                      <c:formatCode>0%</c:formatCode>
                      <c:ptCount val="23"/>
                      <c:pt idx="0">
                        <c:v>0.17565665028459881</c:v>
                      </c:pt>
                      <c:pt idx="1">
                        <c:v>3.8116378900817947E-2</c:v>
                      </c:pt>
                      <c:pt idx="2">
                        <c:v>2.4417630444734273E-2</c:v>
                      </c:pt>
                      <c:pt idx="3">
                        <c:v>2.3873480915898665E-2</c:v>
                      </c:pt>
                      <c:pt idx="4">
                        <c:v>1.5745787159798581E-2</c:v>
                      </c:pt>
                      <c:pt idx="5">
                        <c:v>5.4147196766197093E-2</c:v>
                      </c:pt>
                      <c:pt idx="6">
                        <c:v>3.4048213375713648E-2</c:v>
                      </c:pt>
                      <c:pt idx="7">
                        <c:v>1.7879198804598494E-2</c:v>
                      </c:pt>
                      <c:pt idx="8">
                        <c:v>1.9053870803354727E-2</c:v>
                      </c:pt>
                      <c:pt idx="9">
                        <c:v>2.8045293970304981E-2</c:v>
                      </c:pt>
                      <c:pt idx="10">
                        <c:v>2.0781329625055064E-2</c:v>
                      </c:pt>
                      <c:pt idx="11">
                        <c:v>4.1001235133057513E-2</c:v>
                      </c:pt>
                      <c:pt idx="12">
                        <c:v>3.1793879613394721E-2</c:v>
                      </c:pt>
                      <c:pt idx="13">
                        <c:v>3.2476225847966347E-2</c:v>
                      </c:pt>
                      <c:pt idx="14">
                        <c:v>2.1489587741952202E-2</c:v>
                      </c:pt>
                      <c:pt idx="15">
                        <c:v>5.850039299688195E-2</c:v>
                      </c:pt>
                      <c:pt idx="16">
                        <c:v>3.7036717137255246E-2</c:v>
                      </c:pt>
                      <c:pt idx="17">
                        <c:v>4.7686500773037828E-2</c:v>
                      </c:pt>
                      <c:pt idx="18">
                        <c:v>6.0452421465403326E-2</c:v>
                      </c:pt>
                      <c:pt idx="19">
                        <c:v>6.6222133929882451E-2</c:v>
                      </c:pt>
                      <c:pt idx="20">
                        <c:v>4.7980168772726886E-2</c:v>
                      </c:pt>
                      <c:pt idx="21">
                        <c:v>7.3209704863660324E-2</c:v>
                      </c:pt>
                      <c:pt idx="22">
                        <c:v>2.6896533853874256E-2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38A-465D-9EF1-DD89C7DDBF6B}"/>
                  </c:ext>
                </c:extLst>
              </c15:ser>
            </c15:filteredBarSeries>
          </c:ext>
        </c:extLst>
      </c:barChart>
      <c:catAx>
        <c:axId val="-135108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1084896"/>
        <c:crosses val="autoZero"/>
        <c:auto val="1"/>
        <c:lblAlgn val="ctr"/>
        <c:lblOffset val="100"/>
        <c:noMultiLvlLbl val="0"/>
      </c:catAx>
      <c:valAx>
        <c:axId val="-135108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108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Extremadura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EXTREMADURA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'CIR-EDAD'!$B$9:$X$9</c:f>
              <c:strCache>
                <c:ptCount val="23"/>
                <c:pt idx="0">
                  <c:v>&lt;2.000</c:v>
                </c:pt>
                <c:pt idx="1">
                  <c:v>2.000</c:v>
                </c:pt>
                <c:pt idx="2">
                  <c:v>2.001</c:v>
                </c:pt>
                <c:pt idx="3">
                  <c:v>2.002</c:v>
                </c:pt>
                <c:pt idx="4">
                  <c:v>2.003</c:v>
                </c:pt>
                <c:pt idx="5">
                  <c:v>2.004</c:v>
                </c:pt>
                <c:pt idx="6">
                  <c:v>2.005</c:v>
                </c:pt>
                <c:pt idx="7">
                  <c:v>2.006</c:v>
                </c:pt>
                <c:pt idx="8">
                  <c:v>2.007</c:v>
                </c:pt>
                <c:pt idx="9">
                  <c:v>2.008</c:v>
                </c:pt>
                <c:pt idx="10">
                  <c:v>2.009</c:v>
                </c:pt>
                <c:pt idx="11">
                  <c:v>2.010</c:v>
                </c:pt>
                <c:pt idx="12">
                  <c:v>2.011</c:v>
                </c:pt>
                <c:pt idx="13">
                  <c:v>2.012</c:v>
                </c:pt>
                <c:pt idx="14">
                  <c:v>2.013</c:v>
                </c:pt>
                <c:pt idx="15">
                  <c:v>2.014</c:v>
                </c:pt>
                <c:pt idx="16">
                  <c:v>2.015</c:v>
                </c:pt>
                <c:pt idx="17">
                  <c:v>2.016</c:v>
                </c:pt>
                <c:pt idx="18">
                  <c:v>2.017</c:v>
                </c:pt>
                <c:pt idx="19">
                  <c:v>2.018</c:v>
                </c:pt>
                <c:pt idx="20">
                  <c:v>2.019</c:v>
                </c:pt>
                <c:pt idx="21">
                  <c:v>2.020</c:v>
                </c:pt>
                <c:pt idx="22">
                  <c:v>2.021</c:v>
                </c:pt>
              </c:strCache>
            </c:strRef>
          </c:cat>
          <c:val>
            <c:numRef>
              <c:f>'CIR-EDAD'!$B$52:$X$52</c:f>
              <c:numCache>
                <c:formatCode>#,##0</c:formatCode>
                <c:ptCount val="23"/>
                <c:pt idx="0">
                  <c:v>216.76</c:v>
                </c:pt>
                <c:pt idx="1">
                  <c:v>167.10000000000002</c:v>
                </c:pt>
                <c:pt idx="2">
                  <c:v>119.22000000000003</c:v>
                </c:pt>
                <c:pt idx="3">
                  <c:v>180.55999999999995</c:v>
                </c:pt>
                <c:pt idx="4">
                  <c:v>302.16000000000003</c:v>
                </c:pt>
                <c:pt idx="5">
                  <c:v>242.34</c:v>
                </c:pt>
                <c:pt idx="6">
                  <c:v>218.70000000000005</c:v>
                </c:pt>
                <c:pt idx="7">
                  <c:v>194.89</c:v>
                </c:pt>
                <c:pt idx="8">
                  <c:v>165.56000000000003</c:v>
                </c:pt>
                <c:pt idx="9">
                  <c:v>187.15999999999997</c:v>
                </c:pt>
                <c:pt idx="10">
                  <c:v>252.11</c:v>
                </c:pt>
                <c:pt idx="11">
                  <c:v>413.3900000000001</c:v>
                </c:pt>
                <c:pt idx="12">
                  <c:v>275.26000000000005</c:v>
                </c:pt>
                <c:pt idx="13">
                  <c:v>349.94</c:v>
                </c:pt>
                <c:pt idx="14">
                  <c:v>340.53000000000003</c:v>
                </c:pt>
                <c:pt idx="15">
                  <c:v>584.91</c:v>
                </c:pt>
                <c:pt idx="16">
                  <c:v>575.41000000000008</c:v>
                </c:pt>
                <c:pt idx="17">
                  <c:v>464.10000000000014</c:v>
                </c:pt>
                <c:pt idx="18">
                  <c:v>404.05999999999983</c:v>
                </c:pt>
                <c:pt idx="19">
                  <c:v>323.33</c:v>
                </c:pt>
                <c:pt idx="20">
                  <c:v>378.59999999999997</c:v>
                </c:pt>
                <c:pt idx="21">
                  <c:v>183.95</c:v>
                </c:pt>
                <c:pt idx="22">
                  <c:v>151.06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5B-43A3-B68B-902C0E6FC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51080544"/>
        <c:axId val="-13510712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ARAGÓN</c:v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'CIR-EDAD'!$B$9:$X$9</c15:sqref>
                        </c15:formulaRef>
                      </c:ext>
                    </c:extLst>
                    <c:strCache>
                      <c:ptCount val="23"/>
                      <c:pt idx="0">
                        <c:v>&lt;2.000</c:v>
                      </c:pt>
                      <c:pt idx="1">
                        <c:v>2.000</c:v>
                      </c:pt>
                      <c:pt idx="2">
                        <c:v>2.001</c:v>
                      </c:pt>
                      <c:pt idx="3">
                        <c:v>2.002</c:v>
                      </c:pt>
                      <c:pt idx="4">
                        <c:v>2.003</c:v>
                      </c:pt>
                      <c:pt idx="5">
                        <c:v>2.004</c:v>
                      </c:pt>
                      <c:pt idx="6">
                        <c:v>2.005</c:v>
                      </c:pt>
                      <c:pt idx="7">
                        <c:v>2.006</c:v>
                      </c:pt>
                      <c:pt idx="8">
                        <c:v>2.007</c:v>
                      </c:pt>
                      <c:pt idx="9">
                        <c:v>2.008</c:v>
                      </c:pt>
                      <c:pt idx="10">
                        <c:v>2.009</c:v>
                      </c:pt>
                      <c:pt idx="11">
                        <c:v>2.010</c:v>
                      </c:pt>
                      <c:pt idx="12">
                        <c:v>2.011</c:v>
                      </c:pt>
                      <c:pt idx="13">
                        <c:v>2.012</c:v>
                      </c:pt>
                      <c:pt idx="14">
                        <c:v>2.013</c:v>
                      </c:pt>
                      <c:pt idx="15">
                        <c:v>2.014</c:v>
                      </c:pt>
                      <c:pt idx="16">
                        <c:v>2.015</c:v>
                      </c:pt>
                      <c:pt idx="17">
                        <c:v>2.016</c:v>
                      </c:pt>
                      <c:pt idx="18">
                        <c:v>2.017</c:v>
                      </c:pt>
                      <c:pt idx="19">
                        <c:v>2.018</c:v>
                      </c:pt>
                      <c:pt idx="20">
                        <c:v>2.019</c:v>
                      </c:pt>
                      <c:pt idx="21">
                        <c:v>2.020</c:v>
                      </c:pt>
                      <c:pt idx="22">
                        <c:v>2.021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'CIR-EDAD'!$B$19:$X$19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203.36999999999998</c:v>
                      </c:pt>
                      <c:pt idx="1">
                        <c:v>44.129999999999995</c:v>
                      </c:pt>
                      <c:pt idx="2">
                        <c:v>28.27</c:v>
                      </c:pt>
                      <c:pt idx="3">
                        <c:v>27.639999999999997</c:v>
                      </c:pt>
                      <c:pt idx="4">
                        <c:v>18.230000000000004</c:v>
                      </c:pt>
                      <c:pt idx="5">
                        <c:v>62.690000000000005</c:v>
                      </c:pt>
                      <c:pt idx="6">
                        <c:v>39.419999999999987</c:v>
                      </c:pt>
                      <c:pt idx="7">
                        <c:v>20.7</c:v>
                      </c:pt>
                      <c:pt idx="8">
                        <c:v>22.060000000000002</c:v>
                      </c:pt>
                      <c:pt idx="9">
                        <c:v>32.47</c:v>
                      </c:pt>
                      <c:pt idx="10">
                        <c:v>24.060000000000002</c:v>
                      </c:pt>
                      <c:pt idx="11">
                        <c:v>47.47</c:v>
                      </c:pt>
                      <c:pt idx="12">
                        <c:v>36.81</c:v>
                      </c:pt>
                      <c:pt idx="13">
                        <c:v>37.6</c:v>
                      </c:pt>
                      <c:pt idx="14">
                        <c:v>24.88</c:v>
                      </c:pt>
                      <c:pt idx="15">
                        <c:v>67.730000000000018</c:v>
                      </c:pt>
                      <c:pt idx="16">
                        <c:v>42.88</c:v>
                      </c:pt>
                      <c:pt idx="17">
                        <c:v>55.210000000000008</c:v>
                      </c:pt>
                      <c:pt idx="18">
                        <c:v>69.990000000000009</c:v>
                      </c:pt>
                      <c:pt idx="19">
                        <c:v>76.67</c:v>
                      </c:pt>
                      <c:pt idx="20">
                        <c:v>55.550000000000004</c:v>
                      </c:pt>
                      <c:pt idx="21">
                        <c:v>84.76</c:v>
                      </c:pt>
                      <c:pt idx="22">
                        <c:v>31.139999999999997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D5B-43A3-B68B-902C0E6FC34E}"/>
                  </c:ext>
                </c:extLst>
              </c15:ser>
            </c15:filteredBarSeries>
          </c:ext>
        </c:extLst>
      </c:barChart>
      <c:catAx>
        <c:axId val="-13510805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Años</a:t>
                </a:r>
                <a:r>
                  <a:rPr lang="es-ES" baseline="0"/>
                  <a:t> de plantación</a:t>
                </a:r>
                <a:endParaRPr lang="es-E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1071296"/>
        <c:crosses val="autoZero"/>
        <c:auto val="1"/>
        <c:lblAlgn val="ctr"/>
        <c:lblOffset val="100"/>
        <c:noMultiLvlLbl val="0"/>
      </c:catAx>
      <c:valAx>
        <c:axId val="-135107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Superficie</a:t>
                </a:r>
                <a:r>
                  <a:rPr lang="es-ES" baseline="0"/>
                  <a:t> (ha)</a:t>
                </a:r>
                <a:endParaRPr lang="es-E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108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ESPAÑA</a:t>
            </a:r>
          </a:p>
        </c:rich>
      </c:tx>
      <c:layout>
        <c:manualLayout>
          <c:xMode val="edge"/>
          <c:yMode val="edge"/>
          <c:x val="0.45134711286089235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'CER-EDAD'!$B$9:$X$9</c:f>
              <c:strCache>
                <c:ptCount val="23"/>
                <c:pt idx="0">
                  <c:v>&lt;2.000</c:v>
                </c:pt>
                <c:pt idx="1">
                  <c:v>2.000</c:v>
                </c:pt>
                <c:pt idx="2">
                  <c:v>2.001</c:v>
                </c:pt>
                <c:pt idx="3">
                  <c:v>2.002</c:v>
                </c:pt>
                <c:pt idx="4">
                  <c:v>2.003</c:v>
                </c:pt>
                <c:pt idx="5">
                  <c:v>2.004</c:v>
                </c:pt>
                <c:pt idx="6">
                  <c:v>2.005</c:v>
                </c:pt>
                <c:pt idx="7">
                  <c:v>2.006</c:v>
                </c:pt>
                <c:pt idx="8">
                  <c:v>2.007</c:v>
                </c:pt>
                <c:pt idx="9">
                  <c:v>2.008</c:v>
                </c:pt>
                <c:pt idx="10">
                  <c:v>2.009</c:v>
                </c:pt>
                <c:pt idx="11">
                  <c:v>2.010</c:v>
                </c:pt>
                <c:pt idx="12">
                  <c:v>2.011</c:v>
                </c:pt>
                <c:pt idx="13">
                  <c:v>2.012</c:v>
                </c:pt>
                <c:pt idx="14">
                  <c:v>2.013</c:v>
                </c:pt>
                <c:pt idx="15">
                  <c:v>2.014</c:v>
                </c:pt>
                <c:pt idx="16">
                  <c:v>2.015</c:v>
                </c:pt>
                <c:pt idx="17">
                  <c:v>2.016</c:v>
                </c:pt>
                <c:pt idx="18">
                  <c:v>2.017</c:v>
                </c:pt>
                <c:pt idx="19">
                  <c:v>2.018</c:v>
                </c:pt>
                <c:pt idx="20">
                  <c:v>2.019</c:v>
                </c:pt>
                <c:pt idx="21">
                  <c:v>2.020</c:v>
                </c:pt>
                <c:pt idx="22">
                  <c:v>2.021</c:v>
                </c:pt>
              </c:strCache>
            </c:strRef>
          </c:cat>
          <c:val>
            <c:numRef>
              <c:f>'CER-EDAD'!$B$74:$X$74</c:f>
              <c:numCache>
                <c:formatCode>#,##0</c:formatCode>
                <c:ptCount val="23"/>
                <c:pt idx="0">
                  <c:v>4128.930000000003</c:v>
                </c:pt>
                <c:pt idx="1">
                  <c:v>2172.8599999999992</c:v>
                </c:pt>
                <c:pt idx="2">
                  <c:v>336.99000000000018</c:v>
                </c:pt>
                <c:pt idx="3">
                  <c:v>436.23999999999984</c:v>
                </c:pt>
                <c:pt idx="4">
                  <c:v>423.96000000000004</c:v>
                </c:pt>
                <c:pt idx="5">
                  <c:v>552.22999999999979</c:v>
                </c:pt>
                <c:pt idx="6">
                  <c:v>899.53000000000031</c:v>
                </c:pt>
                <c:pt idx="7">
                  <c:v>375.32000000000005</c:v>
                </c:pt>
                <c:pt idx="8">
                  <c:v>531.10999999999979</c:v>
                </c:pt>
                <c:pt idx="9">
                  <c:v>658.06000000000017</c:v>
                </c:pt>
                <c:pt idx="10">
                  <c:v>724.94000000000028</c:v>
                </c:pt>
                <c:pt idx="11">
                  <c:v>1372.9400000000003</c:v>
                </c:pt>
                <c:pt idx="12">
                  <c:v>614.13999999999987</c:v>
                </c:pt>
                <c:pt idx="13">
                  <c:v>959.14</c:v>
                </c:pt>
                <c:pt idx="14">
                  <c:v>911.54000000000019</c:v>
                </c:pt>
                <c:pt idx="15">
                  <c:v>803.2899999999994</c:v>
                </c:pt>
                <c:pt idx="16">
                  <c:v>1207.7399999999982</c:v>
                </c:pt>
                <c:pt idx="17">
                  <c:v>941.46999999999935</c:v>
                </c:pt>
                <c:pt idx="18">
                  <c:v>975.02000000000021</c:v>
                </c:pt>
                <c:pt idx="19">
                  <c:v>932.1700000000003</c:v>
                </c:pt>
                <c:pt idx="20">
                  <c:v>713.44000000000062</c:v>
                </c:pt>
                <c:pt idx="21">
                  <c:v>667.83000000000027</c:v>
                </c:pt>
                <c:pt idx="22">
                  <c:v>398.21999999999991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65-4085-9DA6-C82C67432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51072928"/>
        <c:axId val="-1351078912"/>
      </c:barChart>
      <c:catAx>
        <c:axId val="-1351072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Años</a:t>
                </a:r>
                <a:r>
                  <a:rPr lang="es-ES" baseline="0"/>
                  <a:t> de plantación</a:t>
                </a:r>
                <a:endParaRPr lang="es-E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1078912"/>
        <c:crosses val="autoZero"/>
        <c:auto val="1"/>
        <c:lblAlgn val="ctr"/>
        <c:lblOffset val="100"/>
        <c:noMultiLvlLbl val="0"/>
      </c:catAx>
      <c:valAx>
        <c:axId val="-135107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Superficie (ha)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1072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Aragón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ARAGÓN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'CER-EDAD'!$B$9:$X$9</c:f>
              <c:strCache>
                <c:ptCount val="23"/>
                <c:pt idx="0">
                  <c:v>&lt;2.000</c:v>
                </c:pt>
                <c:pt idx="1">
                  <c:v>2.000</c:v>
                </c:pt>
                <c:pt idx="2">
                  <c:v>2.001</c:v>
                </c:pt>
                <c:pt idx="3">
                  <c:v>2.002</c:v>
                </c:pt>
                <c:pt idx="4">
                  <c:v>2.003</c:v>
                </c:pt>
                <c:pt idx="5">
                  <c:v>2.004</c:v>
                </c:pt>
                <c:pt idx="6">
                  <c:v>2.005</c:v>
                </c:pt>
                <c:pt idx="7">
                  <c:v>2.006</c:v>
                </c:pt>
                <c:pt idx="8">
                  <c:v>2.007</c:v>
                </c:pt>
                <c:pt idx="9">
                  <c:v>2.008</c:v>
                </c:pt>
                <c:pt idx="10">
                  <c:v>2.009</c:v>
                </c:pt>
                <c:pt idx="11">
                  <c:v>2.010</c:v>
                </c:pt>
                <c:pt idx="12">
                  <c:v>2.011</c:v>
                </c:pt>
                <c:pt idx="13">
                  <c:v>2.012</c:v>
                </c:pt>
                <c:pt idx="14">
                  <c:v>2.013</c:v>
                </c:pt>
                <c:pt idx="15">
                  <c:v>2.014</c:v>
                </c:pt>
                <c:pt idx="16">
                  <c:v>2.015</c:v>
                </c:pt>
                <c:pt idx="17">
                  <c:v>2.016</c:v>
                </c:pt>
                <c:pt idx="18">
                  <c:v>2.017</c:v>
                </c:pt>
                <c:pt idx="19">
                  <c:v>2.018</c:v>
                </c:pt>
                <c:pt idx="20">
                  <c:v>2.019</c:v>
                </c:pt>
                <c:pt idx="21">
                  <c:v>2.020</c:v>
                </c:pt>
                <c:pt idx="22">
                  <c:v>2.021</c:v>
                </c:pt>
              </c:strCache>
            </c:strRef>
          </c:cat>
          <c:val>
            <c:numRef>
              <c:f>'CER-EDAD'!$B$19:$X$19</c:f>
              <c:numCache>
                <c:formatCode>#,##0</c:formatCode>
                <c:ptCount val="23"/>
                <c:pt idx="0">
                  <c:v>1382.19</c:v>
                </c:pt>
                <c:pt idx="1">
                  <c:v>221.19999999999996</c:v>
                </c:pt>
                <c:pt idx="2">
                  <c:v>115.69999999999997</c:v>
                </c:pt>
                <c:pt idx="3">
                  <c:v>170.73000000000002</c:v>
                </c:pt>
                <c:pt idx="4">
                  <c:v>174.11</c:v>
                </c:pt>
                <c:pt idx="5">
                  <c:v>212.14</c:v>
                </c:pt>
                <c:pt idx="6">
                  <c:v>222.94000000000005</c:v>
                </c:pt>
                <c:pt idx="7">
                  <c:v>177.39000000000004</c:v>
                </c:pt>
                <c:pt idx="8">
                  <c:v>266.38</c:v>
                </c:pt>
                <c:pt idx="9">
                  <c:v>280.69</c:v>
                </c:pt>
                <c:pt idx="10">
                  <c:v>265.43</c:v>
                </c:pt>
                <c:pt idx="11">
                  <c:v>450.34</c:v>
                </c:pt>
                <c:pt idx="12">
                  <c:v>317.54000000000002</c:v>
                </c:pt>
                <c:pt idx="13">
                  <c:v>451.23</c:v>
                </c:pt>
                <c:pt idx="14">
                  <c:v>439.9099999999998</c:v>
                </c:pt>
                <c:pt idx="15">
                  <c:v>411.5800000000001</c:v>
                </c:pt>
                <c:pt idx="16">
                  <c:v>532.81999999999994</c:v>
                </c:pt>
                <c:pt idx="17">
                  <c:v>520.5200000000001</c:v>
                </c:pt>
                <c:pt idx="18">
                  <c:v>598.83000000000004</c:v>
                </c:pt>
                <c:pt idx="19">
                  <c:v>463.85999999999996</c:v>
                </c:pt>
                <c:pt idx="20">
                  <c:v>446.93999999999983</c:v>
                </c:pt>
                <c:pt idx="21">
                  <c:v>408.73</c:v>
                </c:pt>
                <c:pt idx="22">
                  <c:v>231.28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3B-45B2-87FA-9CF2FCC62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51078368"/>
        <c:axId val="-1351072384"/>
      </c:barChart>
      <c:catAx>
        <c:axId val="-1351078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Años</a:t>
                </a:r>
                <a:r>
                  <a:rPr lang="es-ES" baseline="0"/>
                  <a:t> de plantación</a:t>
                </a:r>
                <a:endParaRPr lang="es-E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1072384"/>
        <c:crosses val="autoZero"/>
        <c:auto val="1"/>
        <c:lblAlgn val="ctr"/>
        <c:lblOffset val="100"/>
        <c:noMultiLvlLbl val="0"/>
      </c:catAx>
      <c:valAx>
        <c:axId val="-1351072384"/>
        <c:scaling>
          <c:orientation val="minMax"/>
          <c:max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Superficie</a:t>
                </a:r>
                <a:r>
                  <a:rPr lang="es-ES" baseline="0"/>
                  <a:t> (ha)</a:t>
                </a:r>
                <a:endParaRPr lang="es-E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1078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Sin información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860000"/>
              </a:solidFill>
              <a:ln>
                <a:solidFill>
                  <a:srgbClr val="86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468-4876-8545-F58DE89A763C}"/>
              </c:ext>
            </c:extLst>
          </c:dPt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68-4876-8545-F58DE89A763C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68-4876-8545-F58DE89A763C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68-4876-8545-F58DE89A763C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68-4876-8545-F58DE89A76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'CER-EDAD'!$A$80:$A$96</c15:sqref>
                  </c15:fullRef>
                </c:ext>
              </c:extLst>
              <c:f>('CER-EDAD'!$A$80:$A$81,'CER-EDAD'!$A$83:$A$85,'CER-EDAD'!$A$88,'CER-EDAD'!$A$90:$A$91,'CER-EDAD'!$A$93:$A$94,'CER-EDAD'!$A$96)</c:f>
              <c:strCache>
                <c:ptCount val="11"/>
                <c:pt idx="0">
                  <c:v>ANDALUCÍA</c:v>
                </c:pt>
                <c:pt idx="1">
                  <c:v>ARAGÓN</c:v>
                </c:pt>
                <c:pt idx="2">
                  <c:v>C. VALENCIANA</c:v>
                </c:pt>
                <c:pt idx="3">
                  <c:v>C. y LEÓN</c:v>
                </c:pt>
                <c:pt idx="4">
                  <c:v>C.-LA MANCHA</c:v>
                </c:pt>
                <c:pt idx="5">
                  <c:v>EXTREMADURA</c:v>
                </c:pt>
                <c:pt idx="6">
                  <c:v>I. BALEARES</c:v>
                </c:pt>
                <c:pt idx="7">
                  <c:v>LA RIOJA</c:v>
                </c:pt>
                <c:pt idx="8">
                  <c:v>MURCIA</c:v>
                </c:pt>
                <c:pt idx="9">
                  <c:v>NAVARRA</c:v>
                </c:pt>
                <c:pt idx="10">
                  <c:v>ESPAÑA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'CER-EDAD'!$Y$80:$Y$96</c15:sqref>
                  </c15:fullRef>
                </c:ext>
              </c:extLst>
              <c:f>('CER-EDAD'!$Y$80:$Y$81,'CER-EDAD'!$Y$83:$Y$85,'CER-EDAD'!$Y$88,'CER-EDAD'!$Y$90:$Y$91,'CER-EDAD'!$Y$93:$Y$94,'CER-EDAD'!$Y$96)</c:f>
              <c:numCache>
                <c:formatCode>0.00%</c:formatCode>
                <c:ptCount val="11"/>
                <c:pt idx="0">
                  <c:v>5.2046625101653541E-3</c:v>
                </c:pt>
                <c:pt idx="1">
                  <c:v>3.5412037363452106E-3</c:v>
                </c:pt>
                <c:pt idx="2">
                  <c:v>3.0889171071671142E-3</c:v>
                </c:pt>
                <c:pt idx="3">
                  <c:v>5.780954383014502E-2</c:v>
                </c:pt>
                <c:pt idx="4">
                  <c:v>4.7153436704466612E-3</c:v>
                </c:pt>
                <c:pt idx="5">
                  <c:v>4.8855408257504878E-3</c:v>
                </c:pt>
                <c:pt idx="6">
                  <c:v>5.0933786078098476E-3</c:v>
                </c:pt>
                <c:pt idx="7">
                  <c:v>5.5818809734157898E-3</c:v>
                </c:pt>
                <c:pt idx="8">
                  <c:v>1.4795400743997291E-3</c:v>
                </c:pt>
                <c:pt idx="9">
                  <c:v>1.4424160468785216E-3</c:v>
                </c:pt>
                <c:pt idx="10">
                  <c:v>4.2998527780246237E-3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7A-4667-80BB-16D00848895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-1351084352"/>
        <c:axId val="-1351077280"/>
      </c:barChart>
      <c:catAx>
        <c:axId val="-1351084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1077280"/>
        <c:crosses val="autoZero"/>
        <c:auto val="1"/>
        <c:lblAlgn val="ctr"/>
        <c:lblOffset val="100"/>
        <c:tickLblSkip val="1"/>
        <c:noMultiLvlLbl val="0"/>
      </c:catAx>
      <c:valAx>
        <c:axId val="-1351077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108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baseline="0">
                <a:effectLst/>
              </a:rPr>
              <a:t>Aragón y Extremadura </a:t>
            </a:r>
            <a:endParaRPr lang="es-ES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baseline="0">
                <a:effectLst/>
              </a:rPr>
              <a:t>% según año plantación</a:t>
            </a:r>
            <a:endParaRPr lang="es-E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'CER-EDAD'!$A$81</c:f>
              <c:strCache>
                <c:ptCount val="1"/>
                <c:pt idx="0">
                  <c:v>ARAGÓN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'CER-EDAD'!$B$79:$X$79</c:f>
              <c:strCache>
                <c:ptCount val="23"/>
                <c:pt idx="0">
                  <c:v>&lt;2.000</c:v>
                </c:pt>
                <c:pt idx="1">
                  <c:v>2.000</c:v>
                </c:pt>
                <c:pt idx="2">
                  <c:v>2.001</c:v>
                </c:pt>
                <c:pt idx="3">
                  <c:v>2.002</c:v>
                </c:pt>
                <c:pt idx="4">
                  <c:v>2.003</c:v>
                </c:pt>
                <c:pt idx="5">
                  <c:v>2.004</c:v>
                </c:pt>
                <c:pt idx="6">
                  <c:v>2.005</c:v>
                </c:pt>
                <c:pt idx="7">
                  <c:v>2.006</c:v>
                </c:pt>
                <c:pt idx="8">
                  <c:v>2.007</c:v>
                </c:pt>
                <c:pt idx="9">
                  <c:v>2.008</c:v>
                </c:pt>
                <c:pt idx="10">
                  <c:v>2.009</c:v>
                </c:pt>
                <c:pt idx="11">
                  <c:v>2.010</c:v>
                </c:pt>
                <c:pt idx="12">
                  <c:v>2.011</c:v>
                </c:pt>
                <c:pt idx="13">
                  <c:v>2.012</c:v>
                </c:pt>
                <c:pt idx="14">
                  <c:v>2.013</c:v>
                </c:pt>
                <c:pt idx="15">
                  <c:v>2.014</c:v>
                </c:pt>
                <c:pt idx="16">
                  <c:v>2.015</c:v>
                </c:pt>
                <c:pt idx="17">
                  <c:v>2.016</c:v>
                </c:pt>
                <c:pt idx="18">
                  <c:v>2.017</c:v>
                </c:pt>
                <c:pt idx="19">
                  <c:v>2.018</c:v>
                </c:pt>
                <c:pt idx="20">
                  <c:v>2.019</c:v>
                </c:pt>
                <c:pt idx="21">
                  <c:v>2.020</c:v>
                </c:pt>
                <c:pt idx="22">
                  <c:v>2.021</c:v>
                </c:pt>
              </c:strCache>
            </c:strRef>
          </c:cat>
          <c:val>
            <c:numRef>
              <c:f>'CER-EDAD'!$B$81:$X$81</c:f>
              <c:numCache>
                <c:formatCode>0%</c:formatCode>
                <c:ptCount val="23"/>
                <c:pt idx="0">
                  <c:v>0.15718100168076388</c:v>
                </c:pt>
                <c:pt idx="1">
                  <c:v>2.5154600721886976E-2</c:v>
                </c:pt>
                <c:pt idx="2">
                  <c:v>1.3157266290788078E-2</c:v>
                </c:pt>
                <c:pt idx="3">
                  <c:v>1.9415212392620999E-2</c:v>
                </c:pt>
                <c:pt idx="4">
                  <c:v>1.9799581969655256E-2</c:v>
                </c:pt>
                <c:pt idx="5">
                  <c:v>2.4124308305339529E-2</c:v>
                </c:pt>
                <c:pt idx="6">
                  <c:v>2.535247145089279E-2</c:v>
                </c:pt>
                <c:pt idx="7">
                  <c:v>2.0172579665712172E-2</c:v>
                </c:pt>
                <c:pt idx="8">
                  <c:v>3.029241654745142E-2</c:v>
                </c:pt>
                <c:pt idx="9">
                  <c:v>3.1919732715309478E-2</c:v>
                </c:pt>
                <c:pt idx="10">
                  <c:v>3.0184383678166643E-2</c:v>
                </c:pt>
                <c:pt idx="11">
                  <c:v>5.1212128793375146E-2</c:v>
                </c:pt>
                <c:pt idx="12">
                  <c:v>3.6110270855461091E-2</c:v>
                </c:pt>
                <c:pt idx="13">
                  <c:v>5.1313338534073522E-2</c:v>
                </c:pt>
                <c:pt idx="14">
                  <c:v>5.0026041607438052E-2</c:v>
                </c:pt>
                <c:pt idx="15">
                  <c:v>4.6804387726556269E-2</c:v>
                </c:pt>
                <c:pt idx="16">
                  <c:v>6.0591656223489242E-2</c:v>
                </c:pt>
                <c:pt idx="17">
                  <c:v>5.9192914863275832E-2</c:v>
                </c:pt>
                <c:pt idx="18">
                  <c:v>6.8098234856634632E-2</c:v>
                </c:pt>
                <c:pt idx="19">
                  <c:v>5.2749607101512178E-2</c:v>
                </c:pt>
                <c:pt idx="20">
                  <c:v>5.0825484840145402E-2</c:v>
                </c:pt>
                <c:pt idx="21">
                  <c:v>4.6480289118701924E-2</c:v>
                </c:pt>
                <c:pt idx="22">
                  <c:v>2.630088632440335E-2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38-4806-BCE6-6CA907199284}"/>
            </c:ext>
          </c:extLst>
        </c:ser>
        <c:ser>
          <c:idx val="1"/>
          <c:order val="1"/>
          <c:tx>
            <c:strRef>
              <c:f>'CER-EDAD'!$A$88</c:f>
              <c:strCache>
                <c:ptCount val="1"/>
                <c:pt idx="0">
                  <c:v>EXTREMADURA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'CER-EDAD'!$B$79:$X$79</c:f>
              <c:strCache>
                <c:ptCount val="23"/>
                <c:pt idx="0">
                  <c:v>&lt;2.000</c:v>
                </c:pt>
                <c:pt idx="1">
                  <c:v>2.000</c:v>
                </c:pt>
                <c:pt idx="2">
                  <c:v>2.001</c:v>
                </c:pt>
                <c:pt idx="3">
                  <c:v>2.002</c:v>
                </c:pt>
                <c:pt idx="4">
                  <c:v>2.003</c:v>
                </c:pt>
                <c:pt idx="5">
                  <c:v>2.004</c:v>
                </c:pt>
                <c:pt idx="6">
                  <c:v>2.005</c:v>
                </c:pt>
                <c:pt idx="7">
                  <c:v>2.006</c:v>
                </c:pt>
                <c:pt idx="8">
                  <c:v>2.007</c:v>
                </c:pt>
                <c:pt idx="9">
                  <c:v>2.008</c:v>
                </c:pt>
                <c:pt idx="10">
                  <c:v>2.009</c:v>
                </c:pt>
                <c:pt idx="11">
                  <c:v>2.010</c:v>
                </c:pt>
                <c:pt idx="12">
                  <c:v>2.011</c:v>
                </c:pt>
                <c:pt idx="13">
                  <c:v>2.012</c:v>
                </c:pt>
                <c:pt idx="14">
                  <c:v>2.013</c:v>
                </c:pt>
                <c:pt idx="15">
                  <c:v>2.014</c:v>
                </c:pt>
                <c:pt idx="16">
                  <c:v>2.015</c:v>
                </c:pt>
                <c:pt idx="17">
                  <c:v>2.016</c:v>
                </c:pt>
                <c:pt idx="18">
                  <c:v>2.017</c:v>
                </c:pt>
                <c:pt idx="19">
                  <c:v>2.018</c:v>
                </c:pt>
                <c:pt idx="20">
                  <c:v>2.019</c:v>
                </c:pt>
                <c:pt idx="21">
                  <c:v>2.020</c:v>
                </c:pt>
                <c:pt idx="22">
                  <c:v>2.021</c:v>
                </c:pt>
              </c:strCache>
            </c:strRef>
          </c:cat>
          <c:val>
            <c:numRef>
              <c:f>'CER-EDAD'!$B$88:$X$88</c:f>
              <c:numCache>
                <c:formatCode>0%</c:formatCode>
                <c:ptCount val="23"/>
                <c:pt idx="0">
                  <c:v>0.20427495679010546</c:v>
                </c:pt>
                <c:pt idx="1">
                  <c:v>0.20975544792085846</c:v>
                </c:pt>
                <c:pt idx="2">
                  <c:v>1.972745196246745E-2</c:v>
                </c:pt>
                <c:pt idx="3">
                  <c:v>1.9264230313803709E-2</c:v>
                </c:pt>
                <c:pt idx="4">
                  <c:v>1.7437399936886037E-2</c:v>
                </c:pt>
                <c:pt idx="5">
                  <c:v>3.1187845063939044E-2</c:v>
                </c:pt>
                <c:pt idx="6">
                  <c:v>5.8354347190415892E-2</c:v>
                </c:pt>
                <c:pt idx="7">
                  <c:v>1.5174851696694035E-2</c:v>
                </c:pt>
                <c:pt idx="8">
                  <c:v>1.6363304739046972E-2</c:v>
                </c:pt>
                <c:pt idx="9">
                  <c:v>3.3159432206064134E-2</c:v>
                </c:pt>
                <c:pt idx="10">
                  <c:v>3.0388787719994068E-2</c:v>
                </c:pt>
                <c:pt idx="11">
                  <c:v>9.1163468024678063E-2</c:v>
                </c:pt>
                <c:pt idx="12">
                  <c:v>2.3165425136143725E-2</c:v>
                </c:pt>
                <c:pt idx="13">
                  <c:v>2.8449047066214629E-2</c:v>
                </c:pt>
                <c:pt idx="14">
                  <c:v>2.1212656373495599E-2</c:v>
                </c:pt>
                <c:pt idx="15">
                  <c:v>2.7415483762633627E-2</c:v>
                </c:pt>
                <c:pt idx="16">
                  <c:v>4.9765928310659575E-2</c:v>
                </c:pt>
                <c:pt idx="17">
                  <c:v>2.4426256561100375E-2</c:v>
                </c:pt>
                <c:pt idx="18">
                  <c:v>1.8706916767755127E-2</c:v>
                </c:pt>
                <c:pt idx="19">
                  <c:v>3.0718833144667008E-2</c:v>
                </c:pt>
                <c:pt idx="20">
                  <c:v>1.4587139229951905E-2</c:v>
                </c:pt>
                <c:pt idx="21">
                  <c:v>5.8467257467277704E-3</c:v>
                </c:pt>
                <c:pt idx="22">
                  <c:v>4.5685235099462342E-3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38-4806-BCE6-6CA907199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51075104"/>
        <c:axId val="-1351083808"/>
      </c:barChart>
      <c:catAx>
        <c:axId val="-135107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1083808"/>
        <c:crosses val="autoZero"/>
        <c:auto val="1"/>
        <c:lblAlgn val="ctr"/>
        <c:lblOffset val="100"/>
        <c:noMultiLvlLbl val="0"/>
      </c:catAx>
      <c:valAx>
        <c:axId val="-135108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1075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Extremadura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EXTREMADURA</c:v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'CER-EDAD'!$B$9:$X$9</c:f>
              <c:strCache>
                <c:ptCount val="23"/>
                <c:pt idx="0">
                  <c:v>&lt;2.000</c:v>
                </c:pt>
                <c:pt idx="1">
                  <c:v>2.000</c:v>
                </c:pt>
                <c:pt idx="2">
                  <c:v>2.001</c:v>
                </c:pt>
                <c:pt idx="3">
                  <c:v>2.002</c:v>
                </c:pt>
                <c:pt idx="4">
                  <c:v>2.003</c:v>
                </c:pt>
                <c:pt idx="5">
                  <c:v>2.004</c:v>
                </c:pt>
                <c:pt idx="6">
                  <c:v>2.005</c:v>
                </c:pt>
                <c:pt idx="7">
                  <c:v>2.006</c:v>
                </c:pt>
                <c:pt idx="8">
                  <c:v>2.007</c:v>
                </c:pt>
                <c:pt idx="9">
                  <c:v>2.008</c:v>
                </c:pt>
                <c:pt idx="10">
                  <c:v>2.009</c:v>
                </c:pt>
                <c:pt idx="11">
                  <c:v>2.010</c:v>
                </c:pt>
                <c:pt idx="12">
                  <c:v>2.011</c:v>
                </c:pt>
                <c:pt idx="13">
                  <c:v>2.012</c:v>
                </c:pt>
                <c:pt idx="14">
                  <c:v>2.013</c:v>
                </c:pt>
                <c:pt idx="15">
                  <c:v>2.014</c:v>
                </c:pt>
                <c:pt idx="16">
                  <c:v>2.015</c:v>
                </c:pt>
                <c:pt idx="17">
                  <c:v>2.016</c:v>
                </c:pt>
                <c:pt idx="18">
                  <c:v>2.017</c:v>
                </c:pt>
                <c:pt idx="19">
                  <c:v>2.018</c:v>
                </c:pt>
                <c:pt idx="20">
                  <c:v>2.019</c:v>
                </c:pt>
                <c:pt idx="21">
                  <c:v>2.020</c:v>
                </c:pt>
                <c:pt idx="22">
                  <c:v>2.021</c:v>
                </c:pt>
              </c:strCache>
            </c:strRef>
          </c:cat>
          <c:val>
            <c:numRef>
              <c:f>'CER-EDAD'!$B$52:$X$52</c:f>
              <c:numCache>
                <c:formatCode>#,##0</c:formatCode>
                <c:ptCount val="23"/>
                <c:pt idx="0">
                  <c:v>1411.1599999999999</c:v>
                </c:pt>
                <c:pt idx="1">
                  <c:v>1449.02</c:v>
                </c:pt>
                <c:pt idx="2">
                  <c:v>136.27999999999997</c:v>
                </c:pt>
                <c:pt idx="3">
                  <c:v>133.08000000000004</c:v>
                </c:pt>
                <c:pt idx="4">
                  <c:v>120.45999999999998</c:v>
                </c:pt>
                <c:pt idx="5">
                  <c:v>215.45</c:v>
                </c:pt>
                <c:pt idx="6">
                  <c:v>403.11999999999989</c:v>
                </c:pt>
                <c:pt idx="7">
                  <c:v>104.83</c:v>
                </c:pt>
                <c:pt idx="8">
                  <c:v>113.04000000000002</c:v>
                </c:pt>
                <c:pt idx="9">
                  <c:v>229.07000000000002</c:v>
                </c:pt>
                <c:pt idx="10">
                  <c:v>209.92999999999995</c:v>
                </c:pt>
                <c:pt idx="11">
                  <c:v>629.76999999999987</c:v>
                </c:pt>
                <c:pt idx="12">
                  <c:v>160.03</c:v>
                </c:pt>
                <c:pt idx="13">
                  <c:v>196.53000000000003</c:v>
                </c:pt>
                <c:pt idx="14">
                  <c:v>146.53999999999996</c:v>
                </c:pt>
                <c:pt idx="15">
                  <c:v>189.39</c:v>
                </c:pt>
                <c:pt idx="16">
                  <c:v>343.79</c:v>
                </c:pt>
                <c:pt idx="17">
                  <c:v>168.74000000000004</c:v>
                </c:pt>
                <c:pt idx="18">
                  <c:v>129.22999999999999</c:v>
                </c:pt>
                <c:pt idx="19">
                  <c:v>212.21000000000006</c:v>
                </c:pt>
                <c:pt idx="20">
                  <c:v>100.77000000000001</c:v>
                </c:pt>
                <c:pt idx="21">
                  <c:v>40.39</c:v>
                </c:pt>
                <c:pt idx="22">
                  <c:v>31.559999999999995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3B-45B2-87FA-9CF2FCC62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51083264"/>
        <c:axId val="-1351074560"/>
      </c:barChart>
      <c:catAx>
        <c:axId val="-13510832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Años</a:t>
                </a:r>
                <a:r>
                  <a:rPr lang="es-ES" baseline="0"/>
                  <a:t> de plantación</a:t>
                </a:r>
                <a:endParaRPr lang="es-E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1074560"/>
        <c:crosses val="autoZero"/>
        <c:auto val="1"/>
        <c:lblAlgn val="ctr"/>
        <c:lblOffset val="100"/>
        <c:noMultiLvlLbl val="0"/>
      </c:catAx>
      <c:valAx>
        <c:axId val="-1351074560"/>
        <c:scaling>
          <c:orientation val="minMax"/>
          <c:max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Superficie</a:t>
                </a:r>
                <a:r>
                  <a:rPr lang="es-ES" baseline="0"/>
                  <a:t> (ha)</a:t>
                </a:r>
                <a:endParaRPr lang="es-E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1083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ESPAÑA</a:t>
            </a:r>
          </a:p>
        </c:rich>
      </c:tx>
      <c:layout>
        <c:manualLayout>
          <c:xMode val="edge"/>
          <c:yMode val="edge"/>
          <c:x val="0.45134711286089235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'ALB-EDAD'!$B$9:$X$9</c:f>
              <c:strCache>
                <c:ptCount val="23"/>
                <c:pt idx="0">
                  <c:v>&lt;2.000</c:v>
                </c:pt>
                <c:pt idx="1">
                  <c:v>2.000</c:v>
                </c:pt>
                <c:pt idx="2">
                  <c:v>2.001</c:v>
                </c:pt>
                <c:pt idx="3">
                  <c:v>2.002</c:v>
                </c:pt>
                <c:pt idx="4">
                  <c:v>2.003</c:v>
                </c:pt>
                <c:pt idx="5">
                  <c:v>2.004</c:v>
                </c:pt>
                <c:pt idx="6">
                  <c:v>2.005</c:v>
                </c:pt>
                <c:pt idx="7">
                  <c:v>2.006</c:v>
                </c:pt>
                <c:pt idx="8">
                  <c:v>2.007</c:v>
                </c:pt>
                <c:pt idx="9">
                  <c:v>2.008</c:v>
                </c:pt>
                <c:pt idx="10">
                  <c:v>2.009</c:v>
                </c:pt>
                <c:pt idx="11">
                  <c:v>2.010</c:v>
                </c:pt>
                <c:pt idx="12">
                  <c:v>2.011</c:v>
                </c:pt>
                <c:pt idx="13">
                  <c:v>2.012</c:v>
                </c:pt>
                <c:pt idx="14">
                  <c:v>2.013</c:v>
                </c:pt>
                <c:pt idx="15">
                  <c:v>2.014</c:v>
                </c:pt>
                <c:pt idx="16">
                  <c:v>2.015</c:v>
                </c:pt>
                <c:pt idx="17">
                  <c:v>2.016</c:v>
                </c:pt>
                <c:pt idx="18">
                  <c:v>2.017</c:v>
                </c:pt>
                <c:pt idx="19">
                  <c:v>2.018</c:v>
                </c:pt>
                <c:pt idx="20">
                  <c:v>2.019</c:v>
                </c:pt>
                <c:pt idx="21">
                  <c:v>2.020</c:v>
                </c:pt>
                <c:pt idx="22">
                  <c:v>2.021</c:v>
                </c:pt>
              </c:strCache>
            </c:strRef>
          </c:cat>
          <c:val>
            <c:numRef>
              <c:f>'ALB-EDAD'!$B$53:$X$53</c:f>
              <c:numCache>
                <c:formatCode>#,##0</c:formatCode>
                <c:ptCount val="23"/>
                <c:pt idx="0">
                  <c:v>1724.4199999999994</c:v>
                </c:pt>
                <c:pt idx="1">
                  <c:v>551.21999999999969</c:v>
                </c:pt>
                <c:pt idx="2">
                  <c:v>75.36999999999999</c:v>
                </c:pt>
                <c:pt idx="3">
                  <c:v>143.19</c:v>
                </c:pt>
                <c:pt idx="4">
                  <c:v>114.86999999999998</c:v>
                </c:pt>
                <c:pt idx="5">
                  <c:v>226.28999999999991</c:v>
                </c:pt>
                <c:pt idx="6">
                  <c:v>306.57000000000011</c:v>
                </c:pt>
                <c:pt idx="7">
                  <c:v>261.89</c:v>
                </c:pt>
                <c:pt idx="8">
                  <c:v>304.66999999999985</c:v>
                </c:pt>
                <c:pt idx="9">
                  <c:v>438.59999999999985</c:v>
                </c:pt>
                <c:pt idx="10">
                  <c:v>406.75999999999993</c:v>
                </c:pt>
                <c:pt idx="11">
                  <c:v>785.04999999999927</c:v>
                </c:pt>
                <c:pt idx="12">
                  <c:v>676.06999999999994</c:v>
                </c:pt>
                <c:pt idx="13">
                  <c:v>907.99000000000024</c:v>
                </c:pt>
                <c:pt idx="14">
                  <c:v>1059.4300000000005</c:v>
                </c:pt>
                <c:pt idx="15">
                  <c:v>1172.3599999999999</c:v>
                </c:pt>
                <c:pt idx="16">
                  <c:v>1486.78</c:v>
                </c:pt>
                <c:pt idx="17">
                  <c:v>1362.3899999999996</c:v>
                </c:pt>
                <c:pt idx="18">
                  <c:v>1008.9099999999999</c:v>
                </c:pt>
                <c:pt idx="19">
                  <c:v>802.7199999999998</c:v>
                </c:pt>
                <c:pt idx="20">
                  <c:v>641.20999999999958</c:v>
                </c:pt>
                <c:pt idx="21">
                  <c:v>344.85999999999996</c:v>
                </c:pt>
                <c:pt idx="22">
                  <c:v>338.13000000000017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EE-44AA-84A2-0CDC64189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51082720"/>
        <c:axId val="-1351080000"/>
      </c:barChart>
      <c:catAx>
        <c:axId val="-1351082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Años</a:t>
                </a:r>
                <a:r>
                  <a:rPr lang="es-ES" baseline="0"/>
                  <a:t> de plantación</a:t>
                </a:r>
                <a:endParaRPr lang="es-E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1080000"/>
        <c:crosses val="autoZero"/>
        <c:auto val="1"/>
        <c:lblAlgn val="ctr"/>
        <c:lblOffset val="100"/>
        <c:noMultiLvlLbl val="0"/>
      </c:catAx>
      <c:valAx>
        <c:axId val="-1351080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Superficie (ha)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51082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Aragón y Cataluña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ARAGÓN</c:v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'ALB-EDAD'!$B$9:$X$9</c:f>
              <c:strCache>
                <c:ptCount val="23"/>
                <c:pt idx="0">
                  <c:v>&lt;2.000</c:v>
                </c:pt>
                <c:pt idx="1">
                  <c:v>2.000</c:v>
                </c:pt>
                <c:pt idx="2">
                  <c:v>2.001</c:v>
                </c:pt>
                <c:pt idx="3">
                  <c:v>2.002</c:v>
                </c:pt>
                <c:pt idx="4">
                  <c:v>2.003</c:v>
                </c:pt>
                <c:pt idx="5">
                  <c:v>2.004</c:v>
                </c:pt>
                <c:pt idx="6">
                  <c:v>2.005</c:v>
                </c:pt>
                <c:pt idx="7">
                  <c:v>2.006</c:v>
                </c:pt>
                <c:pt idx="8">
                  <c:v>2.007</c:v>
                </c:pt>
                <c:pt idx="9">
                  <c:v>2.008</c:v>
                </c:pt>
                <c:pt idx="10">
                  <c:v>2.009</c:v>
                </c:pt>
                <c:pt idx="11">
                  <c:v>2.010</c:v>
                </c:pt>
                <c:pt idx="12">
                  <c:v>2.011</c:v>
                </c:pt>
                <c:pt idx="13">
                  <c:v>2.012</c:v>
                </c:pt>
                <c:pt idx="14">
                  <c:v>2.013</c:v>
                </c:pt>
                <c:pt idx="15">
                  <c:v>2.014</c:v>
                </c:pt>
                <c:pt idx="16">
                  <c:v>2.015</c:v>
                </c:pt>
                <c:pt idx="17">
                  <c:v>2.016</c:v>
                </c:pt>
                <c:pt idx="18">
                  <c:v>2.017</c:v>
                </c:pt>
                <c:pt idx="19">
                  <c:v>2.018</c:v>
                </c:pt>
                <c:pt idx="20">
                  <c:v>2.019</c:v>
                </c:pt>
                <c:pt idx="21">
                  <c:v>2.020</c:v>
                </c:pt>
                <c:pt idx="22">
                  <c:v>2.021</c:v>
                </c:pt>
              </c:strCache>
            </c:strRef>
          </c:cat>
          <c:val>
            <c:numRef>
              <c:f>'ALB-EDAD'!$B$19:$X$19</c:f>
              <c:numCache>
                <c:formatCode>#,##0</c:formatCode>
                <c:ptCount val="23"/>
                <c:pt idx="0">
                  <c:v>93.150000000000034</c:v>
                </c:pt>
                <c:pt idx="1">
                  <c:v>179.79</c:v>
                </c:pt>
                <c:pt idx="2">
                  <c:v>14.190000000000001</c:v>
                </c:pt>
                <c:pt idx="3">
                  <c:v>25.549999999999997</c:v>
                </c:pt>
                <c:pt idx="4">
                  <c:v>17.27</c:v>
                </c:pt>
                <c:pt idx="5">
                  <c:v>19.97</c:v>
                </c:pt>
                <c:pt idx="6">
                  <c:v>34.139999999999993</c:v>
                </c:pt>
                <c:pt idx="7">
                  <c:v>37.279999999999994</c:v>
                </c:pt>
                <c:pt idx="8">
                  <c:v>70.399999999999991</c:v>
                </c:pt>
                <c:pt idx="9">
                  <c:v>68.160000000000011</c:v>
                </c:pt>
                <c:pt idx="10">
                  <c:v>112.21000000000001</c:v>
                </c:pt>
                <c:pt idx="11">
                  <c:v>116.89999999999999</c:v>
                </c:pt>
                <c:pt idx="12">
                  <c:v>87.000000000000014</c:v>
                </c:pt>
                <c:pt idx="13">
                  <c:v>236.33999999999997</c:v>
                </c:pt>
                <c:pt idx="14">
                  <c:v>197.45999999999995</c:v>
                </c:pt>
                <c:pt idx="15">
                  <c:v>229.90000000000006</c:v>
                </c:pt>
                <c:pt idx="16">
                  <c:v>224.35999999999996</c:v>
                </c:pt>
                <c:pt idx="17">
                  <c:v>260.34999999999997</c:v>
                </c:pt>
                <c:pt idx="18">
                  <c:v>179.66</c:v>
                </c:pt>
                <c:pt idx="19">
                  <c:v>171.44</c:v>
                </c:pt>
                <c:pt idx="20">
                  <c:v>116.07</c:v>
                </c:pt>
                <c:pt idx="21">
                  <c:v>82.32</c:v>
                </c:pt>
                <c:pt idx="22">
                  <c:v>100.76000000000002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03-43AD-8AE6-09F8F5CC4A9B}"/>
            </c:ext>
          </c:extLst>
        </c:ser>
        <c:ser>
          <c:idx val="1"/>
          <c:order val="1"/>
          <c:tx>
            <c:v>CATALUÑA</c:v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'ALB-EDAD'!$B$9:$X$9</c:f>
              <c:strCache>
                <c:ptCount val="23"/>
                <c:pt idx="0">
                  <c:v>&lt;2.000</c:v>
                </c:pt>
                <c:pt idx="1">
                  <c:v>2.000</c:v>
                </c:pt>
                <c:pt idx="2">
                  <c:v>2.001</c:v>
                </c:pt>
                <c:pt idx="3">
                  <c:v>2.002</c:v>
                </c:pt>
                <c:pt idx="4">
                  <c:v>2.003</c:v>
                </c:pt>
                <c:pt idx="5">
                  <c:v>2.004</c:v>
                </c:pt>
                <c:pt idx="6">
                  <c:v>2.005</c:v>
                </c:pt>
                <c:pt idx="7">
                  <c:v>2.006</c:v>
                </c:pt>
                <c:pt idx="8">
                  <c:v>2.007</c:v>
                </c:pt>
                <c:pt idx="9">
                  <c:v>2.008</c:v>
                </c:pt>
                <c:pt idx="10">
                  <c:v>2.009</c:v>
                </c:pt>
                <c:pt idx="11">
                  <c:v>2.010</c:v>
                </c:pt>
                <c:pt idx="12">
                  <c:v>2.011</c:v>
                </c:pt>
                <c:pt idx="13">
                  <c:v>2.012</c:v>
                </c:pt>
                <c:pt idx="14">
                  <c:v>2.013</c:v>
                </c:pt>
                <c:pt idx="15">
                  <c:v>2.014</c:v>
                </c:pt>
                <c:pt idx="16">
                  <c:v>2.015</c:v>
                </c:pt>
                <c:pt idx="17">
                  <c:v>2.016</c:v>
                </c:pt>
                <c:pt idx="18">
                  <c:v>2.017</c:v>
                </c:pt>
                <c:pt idx="19">
                  <c:v>2.018</c:v>
                </c:pt>
                <c:pt idx="20">
                  <c:v>2.019</c:v>
                </c:pt>
                <c:pt idx="21">
                  <c:v>2.020</c:v>
                </c:pt>
                <c:pt idx="22">
                  <c:v>2.021</c:v>
                </c:pt>
              </c:strCache>
            </c:strRef>
          </c:cat>
          <c:val>
            <c:numRef>
              <c:f>'ALB-EDAD'!$B$35:$X$35</c:f>
              <c:numCache>
                <c:formatCode>#,##0</c:formatCode>
                <c:ptCount val="23"/>
                <c:pt idx="0">
                  <c:v>31.910000000000007</c:v>
                </c:pt>
                <c:pt idx="1">
                  <c:v>12.430000000000001</c:v>
                </c:pt>
                <c:pt idx="2">
                  <c:v>7.74</c:v>
                </c:pt>
                <c:pt idx="3">
                  <c:v>9.59</c:v>
                </c:pt>
                <c:pt idx="4">
                  <c:v>14.179999999999996</c:v>
                </c:pt>
                <c:pt idx="5">
                  <c:v>6.4</c:v>
                </c:pt>
                <c:pt idx="6">
                  <c:v>27.200000000000003</c:v>
                </c:pt>
                <c:pt idx="7">
                  <c:v>23.860000000000007</c:v>
                </c:pt>
                <c:pt idx="8">
                  <c:v>43.24</c:v>
                </c:pt>
                <c:pt idx="9">
                  <c:v>108.81</c:v>
                </c:pt>
                <c:pt idx="10">
                  <c:v>67.87</c:v>
                </c:pt>
                <c:pt idx="11">
                  <c:v>130.54000000000002</c:v>
                </c:pt>
                <c:pt idx="12">
                  <c:v>133.36000000000001</c:v>
                </c:pt>
                <c:pt idx="13">
                  <c:v>146.06</c:v>
                </c:pt>
                <c:pt idx="14">
                  <c:v>134.12</c:v>
                </c:pt>
                <c:pt idx="15">
                  <c:v>114.31999999999996</c:v>
                </c:pt>
                <c:pt idx="16">
                  <c:v>181.23000000000005</c:v>
                </c:pt>
                <c:pt idx="17">
                  <c:v>193.43</c:v>
                </c:pt>
                <c:pt idx="18">
                  <c:v>221.74999999999997</c:v>
                </c:pt>
                <c:pt idx="19">
                  <c:v>122.17000000000002</c:v>
                </c:pt>
                <c:pt idx="20">
                  <c:v>82.199999999999989</c:v>
                </c:pt>
                <c:pt idx="21">
                  <c:v>81.19</c:v>
                </c:pt>
                <c:pt idx="22">
                  <c:v>121.56999999999998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03-43AD-8AE6-09F8F5CC4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48319984"/>
        <c:axId val="-1348308560"/>
      </c:barChart>
      <c:catAx>
        <c:axId val="-1348319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Años</a:t>
                </a:r>
                <a:r>
                  <a:rPr lang="es-ES" baseline="0"/>
                  <a:t> de plantación</a:t>
                </a:r>
                <a:endParaRPr lang="es-E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48308560"/>
        <c:crosses val="autoZero"/>
        <c:auto val="1"/>
        <c:lblAlgn val="ctr"/>
        <c:lblOffset val="100"/>
        <c:noMultiLvlLbl val="0"/>
      </c:catAx>
      <c:valAx>
        <c:axId val="-134830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Superficie</a:t>
                </a:r>
                <a:r>
                  <a:rPr lang="es-ES" baseline="0"/>
                  <a:t> (ha)</a:t>
                </a:r>
                <a:endParaRPr lang="es-E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4831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Extremadura y Murcia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EXTREMADURA</c:v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'ALB-EDAD'!$B$9:$X$9</c:f>
              <c:strCache>
                <c:ptCount val="23"/>
                <c:pt idx="0">
                  <c:v>&lt;2.000</c:v>
                </c:pt>
                <c:pt idx="1">
                  <c:v>2.000</c:v>
                </c:pt>
                <c:pt idx="2">
                  <c:v>2.001</c:v>
                </c:pt>
                <c:pt idx="3">
                  <c:v>2.002</c:v>
                </c:pt>
                <c:pt idx="4">
                  <c:v>2.003</c:v>
                </c:pt>
                <c:pt idx="5">
                  <c:v>2.004</c:v>
                </c:pt>
                <c:pt idx="6">
                  <c:v>2.005</c:v>
                </c:pt>
                <c:pt idx="7">
                  <c:v>2.006</c:v>
                </c:pt>
                <c:pt idx="8">
                  <c:v>2.007</c:v>
                </c:pt>
                <c:pt idx="9">
                  <c:v>2.008</c:v>
                </c:pt>
                <c:pt idx="10">
                  <c:v>2.009</c:v>
                </c:pt>
                <c:pt idx="11">
                  <c:v>2.010</c:v>
                </c:pt>
                <c:pt idx="12">
                  <c:v>2.011</c:v>
                </c:pt>
                <c:pt idx="13">
                  <c:v>2.012</c:v>
                </c:pt>
                <c:pt idx="14">
                  <c:v>2.013</c:v>
                </c:pt>
                <c:pt idx="15">
                  <c:v>2.014</c:v>
                </c:pt>
                <c:pt idx="16">
                  <c:v>2.015</c:v>
                </c:pt>
                <c:pt idx="17">
                  <c:v>2.016</c:v>
                </c:pt>
                <c:pt idx="18">
                  <c:v>2.017</c:v>
                </c:pt>
                <c:pt idx="19">
                  <c:v>2.018</c:v>
                </c:pt>
                <c:pt idx="20">
                  <c:v>2.019</c:v>
                </c:pt>
                <c:pt idx="21">
                  <c:v>2.020</c:v>
                </c:pt>
                <c:pt idx="22">
                  <c:v>2.021</c:v>
                </c:pt>
              </c:strCache>
            </c:strRef>
          </c:cat>
          <c:val>
            <c:numRef>
              <c:f>'ALB-EDAD'!$B$40:$X$40</c:f>
              <c:numCache>
                <c:formatCode>#,##0</c:formatCode>
                <c:ptCount val="23"/>
                <c:pt idx="0">
                  <c:v>0.05</c:v>
                </c:pt>
                <c:pt idx="1">
                  <c:v>1.24</c:v>
                </c:pt>
                <c:pt idx="2">
                  <c:v>0.35</c:v>
                </c:pt>
                <c:pt idx="4">
                  <c:v>0.08</c:v>
                </c:pt>
                <c:pt idx="5">
                  <c:v>11.98</c:v>
                </c:pt>
                <c:pt idx="6">
                  <c:v>0.28999999999999998</c:v>
                </c:pt>
                <c:pt idx="7">
                  <c:v>7.24</c:v>
                </c:pt>
                <c:pt idx="8">
                  <c:v>8.0599999999999987</c:v>
                </c:pt>
                <c:pt idx="9">
                  <c:v>5.8000000000000007</c:v>
                </c:pt>
                <c:pt idx="10">
                  <c:v>2.9099999999999997</c:v>
                </c:pt>
                <c:pt idx="11">
                  <c:v>15.399999999999999</c:v>
                </c:pt>
                <c:pt idx="12">
                  <c:v>84.76</c:v>
                </c:pt>
                <c:pt idx="13">
                  <c:v>17.95</c:v>
                </c:pt>
                <c:pt idx="14">
                  <c:v>35.06</c:v>
                </c:pt>
                <c:pt idx="15">
                  <c:v>18.14</c:v>
                </c:pt>
                <c:pt idx="16">
                  <c:v>29.930000000000003</c:v>
                </c:pt>
                <c:pt idx="17">
                  <c:v>125.43999999999998</c:v>
                </c:pt>
                <c:pt idx="18">
                  <c:v>38.4</c:v>
                </c:pt>
                <c:pt idx="19">
                  <c:v>83.339999999999975</c:v>
                </c:pt>
                <c:pt idx="20">
                  <c:v>30.310000000000002</c:v>
                </c:pt>
                <c:pt idx="21">
                  <c:v>33.24</c:v>
                </c:pt>
                <c:pt idx="22">
                  <c:v>27.92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2F-4369-81AE-27FFE7788EC3}"/>
            </c:ext>
          </c:extLst>
        </c:ser>
        <c:ser>
          <c:idx val="1"/>
          <c:order val="1"/>
          <c:tx>
            <c:v>MURCIA</c:v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'ALB-EDAD'!$B$9:$X$9</c:f>
              <c:strCache>
                <c:ptCount val="23"/>
                <c:pt idx="0">
                  <c:v>&lt;2.000</c:v>
                </c:pt>
                <c:pt idx="1">
                  <c:v>2.000</c:v>
                </c:pt>
                <c:pt idx="2">
                  <c:v>2.001</c:v>
                </c:pt>
                <c:pt idx="3">
                  <c:v>2.002</c:v>
                </c:pt>
                <c:pt idx="4">
                  <c:v>2.003</c:v>
                </c:pt>
                <c:pt idx="5">
                  <c:v>2.004</c:v>
                </c:pt>
                <c:pt idx="6">
                  <c:v>2.005</c:v>
                </c:pt>
                <c:pt idx="7">
                  <c:v>2.006</c:v>
                </c:pt>
                <c:pt idx="8">
                  <c:v>2.007</c:v>
                </c:pt>
                <c:pt idx="9">
                  <c:v>2.008</c:v>
                </c:pt>
                <c:pt idx="10">
                  <c:v>2.009</c:v>
                </c:pt>
                <c:pt idx="11">
                  <c:v>2.010</c:v>
                </c:pt>
                <c:pt idx="12">
                  <c:v>2.011</c:v>
                </c:pt>
                <c:pt idx="13">
                  <c:v>2.012</c:v>
                </c:pt>
                <c:pt idx="14">
                  <c:v>2.013</c:v>
                </c:pt>
                <c:pt idx="15">
                  <c:v>2.014</c:v>
                </c:pt>
                <c:pt idx="16">
                  <c:v>2.015</c:v>
                </c:pt>
                <c:pt idx="17">
                  <c:v>2.016</c:v>
                </c:pt>
                <c:pt idx="18">
                  <c:v>2.017</c:v>
                </c:pt>
                <c:pt idx="19">
                  <c:v>2.018</c:v>
                </c:pt>
                <c:pt idx="20">
                  <c:v>2.019</c:v>
                </c:pt>
                <c:pt idx="21">
                  <c:v>2.020</c:v>
                </c:pt>
                <c:pt idx="22">
                  <c:v>2.021</c:v>
                </c:pt>
              </c:strCache>
            </c:strRef>
          </c:cat>
          <c:val>
            <c:numRef>
              <c:f>'ALB-EDAD'!$B$49:$X$49</c:f>
              <c:numCache>
                <c:formatCode>#,##0</c:formatCode>
                <c:ptCount val="23"/>
                <c:pt idx="0">
                  <c:v>804.61999999999978</c:v>
                </c:pt>
                <c:pt idx="1">
                  <c:v>153.82000000000002</c:v>
                </c:pt>
                <c:pt idx="2">
                  <c:v>16.93</c:v>
                </c:pt>
                <c:pt idx="3">
                  <c:v>36.94</c:v>
                </c:pt>
                <c:pt idx="4">
                  <c:v>34.18</c:v>
                </c:pt>
                <c:pt idx="5">
                  <c:v>72.680000000000007</c:v>
                </c:pt>
                <c:pt idx="6">
                  <c:v>148.48999999999998</c:v>
                </c:pt>
                <c:pt idx="7">
                  <c:v>102.77</c:v>
                </c:pt>
                <c:pt idx="8">
                  <c:v>64.789999999999992</c:v>
                </c:pt>
                <c:pt idx="9">
                  <c:v>146.56000000000003</c:v>
                </c:pt>
                <c:pt idx="10">
                  <c:v>121.42000000000002</c:v>
                </c:pt>
                <c:pt idx="11">
                  <c:v>395.46</c:v>
                </c:pt>
                <c:pt idx="12">
                  <c:v>285.87</c:v>
                </c:pt>
                <c:pt idx="13">
                  <c:v>335.85</c:v>
                </c:pt>
                <c:pt idx="14">
                  <c:v>493.89</c:v>
                </c:pt>
                <c:pt idx="15">
                  <c:v>557.63</c:v>
                </c:pt>
                <c:pt idx="16">
                  <c:v>581.37999999999988</c:v>
                </c:pt>
                <c:pt idx="17">
                  <c:v>514.99999999999977</c:v>
                </c:pt>
                <c:pt idx="18">
                  <c:v>338.54</c:v>
                </c:pt>
                <c:pt idx="19">
                  <c:v>364.76</c:v>
                </c:pt>
                <c:pt idx="20">
                  <c:v>176.96999999999997</c:v>
                </c:pt>
                <c:pt idx="21">
                  <c:v>81.98</c:v>
                </c:pt>
                <c:pt idx="22">
                  <c:v>69.67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2F-4369-81AE-27FFE7788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48321072"/>
        <c:axId val="-1348310192"/>
      </c:barChart>
      <c:catAx>
        <c:axId val="-1348321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Años de plantación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48310192"/>
        <c:crosses val="autoZero"/>
        <c:auto val="1"/>
        <c:lblAlgn val="ctr"/>
        <c:lblOffset val="100"/>
        <c:noMultiLvlLbl val="0"/>
      </c:catAx>
      <c:valAx>
        <c:axId val="-134831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Superficie (ha)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4832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MELOCOTONERO + PARAGUAYO + PLATERINA: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Representatividad de la información de</a:t>
            </a:r>
            <a:r>
              <a:rPr lang="en-US" baseline="0"/>
              <a:t> Superficies anuales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37-4387-8833-7F59D6800FE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37-4387-8833-7F59D6800FE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37-4387-8833-7F59D6800FE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65-41FD-B021-1C6ECE14986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D65-41FD-B021-1C6ECE14986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D65-41FD-B021-1C6ECE14986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D65-41FD-B021-1C6ECE14986F}"/>
              </c:ext>
            </c:extLst>
          </c:dPt>
          <c:dLbls>
            <c:dLbl>
              <c:idx val="1"/>
              <c:layout>
                <c:manualLayout>
                  <c:x val="-0.13242115957916126"/>
                  <c:y val="-8.057624526428141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37-4387-8833-7F59D6800FE2}"/>
                </c:ext>
              </c:extLst>
            </c:dLbl>
            <c:dLbl>
              <c:idx val="5"/>
              <c:layout>
                <c:manualLayout>
                  <c:x val="0.15409560222629218"/>
                  <c:y val="-1.51496195357303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D65-41FD-B021-1C6ECE14986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78C17B0-A62E-4CF7-A213-0BFC968EDF46}" type="CATEGORYNAME">
                      <a:rPr lang="en-US">
                        <a:solidFill>
                          <a:schemeClr val="bg1"/>
                        </a:solidFill>
                      </a:rPr>
                      <a:pPr/>
                      <a:t>[NOMBRE DE CATEGORÍA]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
</a:t>
                    </a:r>
                    <a:fld id="{525C192F-8649-45F9-A204-3A40BB465716}" type="PERCENTAGE">
                      <a:rPr lang="en-US" baseline="0">
                        <a:solidFill>
                          <a:schemeClr val="bg1"/>
                        </a:solidFill>
                      </a:rPr>
                      <a:pPr/>
                      <a:t>[PORCENTAJE]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7D65-41FD-B021-1C6ECE1498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('MEL-REPR'!$A$11,'MEL-REPR'!$A$20,'MEL-REPR'!$A$24,'MEL-REPR'!$A$28,'MEL-REPR'!$A$36,'MEL-REPR'!$A$44,'MEL-REPR'!$A$49,'MEL-REPR'!$A$52,'MEL-REPR'!$A$57,'MEL-REPR'!$A$59,'MEL-REPR'!$A$61,'MEL-REPR'!$A$63,'MEL-REPR'!$A$65,'MEL-REPR'!$A$67,'MEL-REPR'!$A$70)</c15:sqref>
                  </c15:fullRef>
                </c:ext>
              </c:extLst>
              <c:f>('MEL-REPR'!$A$11,'MEL-REPR'!$A$20,'MEL-REPR'!$A$24,'MEL-REPR'!$A$36,'MEL-REPR'!$A$44,'MEL-REPR'!$A$49,'MEL-REPR'!$A$63)</c:f>
              <c:strCache>
                <c:ptCount val="7"/>
                <c:pt idx="0">
                  <c:v>ANDALUCÍA</c:v>
                </c:pt>
                <c:pt idx="1">
                  <c:v>ARAGÓN</c:v>
                </c:pt>
                <c:pt idx="2">
                  <c:v>C. VALENCIANA</c:v>
                </c:pt>
                <c:pt idx="3">
                  <c:v>C.-LA MANCHA</c:v>
                </c:pt>
                <c:pt idx="4">
                  <c:v>CATALUÑA</c:v>
                </c:pt>
                <c:pt idx="5">
                  <c:v>EXTREMADURA</c:v>
                </c:pt>
                <c:pt idx="6">
                  <c:v>MURCIA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('MEL-REPR'!$E$11,'MEL-REPR'!$E$20,'MEL-REPR'!$E$24,'MEL-REPR'!$E$28,'MEL-REPR'!$E$36,'MEL-REPR'!$E$44,'MEL-REPR'!$E$49,'MEL-REPR'!$E$52,'MEL-REPR'!$E$57,'MEL-REPR'!$E$59,'MEL-REPR'!$E$61,'MEL-REPR'!$E$63,'MEL-REPR'!$E$65,'MEL-REPR'!$E$67,'MEL-REPR'!$E$70)</c15:sqref>
                  </c15:fullRef>
                </c:ext>
              </c:extLst>
              <c:f>('MEL-REPR'!$E$11,'MEL-REPR'!$E$20,'MEL-REPR'!$E$24,'MEL-REPR'!$E$36,'MEL-REPR'!$E$44,'MEL-REPR'!$E$49,'MEL-REPR'!$E$63)</c:f>
              <c:numCache>
                <c:formatCode>#,##0</c:formatCode>
                <c:ptCount val="7"/>
                <c:pt idx="0">
                  <c:v>2437</c:v>
                </c:pt>
                <c:pt idx="1">
                  <c:v>12098</c:v>
                </c:pt>
                <c:pt idx="2">
                  <c:v>2186</c:v>
                </c:pt>
                <c:pt idx="3">
                  <c:v>1795</c:v>
                </c:pt>
                <c:pt idx="4">
                  <c:v>10146</c:v>
                </c:pt>
                <c:pt idx="5">
                  <c:v>3368</c:v>
                </c:pt>
                <c:pt idx="6">
                  <c:v>9425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'MEL-REPR'!$E$52</c15:sqref>
                  <c15:spPr xmlns:c15="http://schemas.microsoft.com/office/drawing/2012/chart"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  <c15:dLbl>
                    <c:idx val="5"/>
                    <c:layout>
                      <c:manualLayout>
                        <c:x val="-2.1762407033585996E-2"/>
                        <c:y val="3.8280112431099446E-2"/>
                      </c:manualLayout>
                    </c:layout>
                    <c:dLblPos val="bestFit"/>
                    <c:showLegendKey val="0"/>
                    <c:showVal val="0"/>
                    <c:showCatName val="1"/>
                    <c:showSerName val="0"/>
                    <c:showPercent val="1"/>
                    <c:showBubbleSize val="0"/>
                    <c:extLst xmlns:c16="http://schemas.microsoft.com/office/drawing/2014/chart">
                      <c:ext uri="{CE6537A1-D6FC-4f65-9D91-7224C49458BB}"/>
                      <c:ext xmlns:c16="http://schemas.microsoft.com/office/drawing/2014/chart" uri="{C3380CC4-5D6E-409C-BE32-E72D297353CC}">
                        <c16:uniqueId val="{00000010-2C52-419D-81EA-105D41B7FD1B}"/>
                      </c:ext>
                    </c:extLst>
                  </c15:dLbl>
                </c15:categoryFilterException>
                <c15:categoryFilterException>
                  <c15:sqref>'MEL-REPR'!$E$59</c15:sqref>
                  <c15:spPr xmlns:c15="http://schemas.microsoft.com/office/drawing/2012/chart"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  <c15:dLbl>
                    <c:idx val="5"/>
                    <c:layout>
                      <c:manualLayout>
                        <c:x val="4.5275367743718084E-3"/>
                        <c:y val="-4.1943888657144775E-2"/>
                      </c:manualLayout>
                    </c:layout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900" b="1" i="0" u="none" strike="noStrike" kern="1200" baseline="0">
                            <a:solidFill>
                              <a:schemeClr val="tx1">
                                <a:lumMod val="75000"/>
                                <a:lumOff val="2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ES"/>
                      </a:p>
                    </c:txPr>
                    <c:dLblPos val="bestFit"/>
                    <c:showLegendKey val="0"/>
                    <c:showVal val="0"/>
                    <c:showCatName val="1"/>
                    <c:showSerName val="0"/>
                    <c:showPercent val="1"/>
                    <c:showBubbleSize val="0"/>
                    <c:extLst xmlns:c16="http://schemas.microsoft.com/office/drawing/2014/chart">
                      <c:ext uri="{CE6537A1-D6FC-4f65-9D91-7224C49458BB}">
                        <c15:layout>
                          <c:manualLayout>
                            <c:w val="0.14261460101867574"/>
                            <c:h val="0.20108961697111816"/>
                          </c:manualLayout>
                        </c15:layout>
                      </c:ext>
                      <c:ext xmlns:c16="http://schemas.microsoft.com/office/drawing/2014/chart" uri="{C3380CC4-5D6E-409C-BE32-E72D297353CC}">
                        <c16:uniqueId val="{00000012-2C52-419D-81EA-105D41B7FD1B}"/>
                      </c:ext>
                    </c:extLst>
                  </c15:dLbl>
                </c15:categoryFilterException>
                <c15:categoryFilterException>
                  <c15:sqref>'MEL-REPR'!$E$65</c15:sqref>
                  <c15:spPr xmlns:c15="http://schemas.microsoft.com/office/drawing/2012/chart"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  <c15:dLbl>
                    <c:idx val="6"/>
                    <c:layout>
                      <c:manualLayout>
                        <c:x val="-7.0853486268376051E-2"/>
                        <c:y val="2.2345197420536804E-2"/>
                      </c:manualLayout>
                    </c:layout>
                    <c:dLblPos val="bestFit"/>
                    <c:showLegendKey val="0"/>
                    <c:showVal val="0"/>
                    <c:showCatName val="1"/>
                    <c:showSerName val="0"/>
                    <c:showPercent val="1"/>
                    <c:showBubbleSize val="0"/>
                    <c:extLst xmlns:c16="http://schemas.microsoft.com/office/drawing/2014/chart">
                      <c:ext uri="{CE6537A1-D6FC-4f65-9D91-7224C49458BB}"/>
                      <c:ext xmlns:c16="http://schemas.microsoft.com/office/drawing/2014/chart" uri="{C3380CC4-5D6E-409C-BE32-E72D297353CC}">
                        <c16:uniqueId val="{00000014-2C52-419D-81EA-105D41B7FD1B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20-2037-4387-8833-7F59D6800F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baseline="0">
                <a:effectLst/>
              </a:rPr>
              <a:t>Aragón y Cataluña </a:t>
            </a:r>
            <a:endParaRPr lang="es-ES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baseline="0">
                <a:effectLst/>
              </a:rPr>
              <a:t>% según año plantación</a:t>
            </a:r>
            <a:endParaRPr lang="es-E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'ALB-EDAD'!$A$60</c:f>
              <c:strCache>
                <c:ptCount val="1"/>
                <c:pt idx="0">
                  <c:v>ARAGÓN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'ALB-EDAD'!$B$58:$X$58</c:f>
              <c:strCache>
                <c:ptCount val="23"/>
                <c:pt idx="0">
                  <c:v>&lt;2.000</c:v>
                </c:pt>
                <c:pt idx="1">
                  <c:v>2.000</c:v>
                </c:pt>
                <c:pt idx="2">
                  <c:v>2.001</c:v>
                </c:pt>
                <c:pt idx="3">
                  <c:v>2.002</c:v>
                </c:pt>
                <c:pt idx="4">
                  <c:v>2.003</c:v>
                </c:pt>
                <c:pt idx="5">
                  <c:v>2.004</c:v>
                </c:pt>
                <c:pt idx="6">
                  <c:v>2.005</c:v>
                </c:pt>
                <c:pt idx="7">
                  <c:v>2.006</c:v>
                </c:pt>
                <c:pt idx="8">
                  <c:v>2.007</c:v>
                </c:pt>
                <c:pt idx="9">
                  <c:v>2.008</c:v>
                </c:pt>
                <c:pt idx="10">
                  <c:v>2.009</c:v>
                </c:pt>
                <c:pt idx="11">
                  <c:v>2.010</c:v>
                </c:pt>
                <c:pt idx="12">
                  <c:v>2.011</c:v>
                </c:pt>
                <c:pt idx="13">
                  <c:v>2.012</c:v>
                </c:pt>
                <c:pt idx="14">
                  <c:v>2.013</c:v>
                </c:pt>
                <c:pt idx="15">
                  <c:v>2.014</c:v>
                </c:pt>
                <c:pt idx="16">
                  <c:v>2.015</c:v>
                </c:pt>
                <c:pt idx="17">
                  <c:v>2.016</c:v>
                </c:pt>
                <c:pt idx="18">
                  <c:v>2.017</c:v>
                </c:pt>
                <c:pt idx="19">
                  <c:v>2.018</c:v>
                </c:pt>
                <c:pt idx="20">
                  <c:v>2.019</c:v>
                </c:pt>
                <c:pt idx="21">
                  <c:v>2.020</c:v>
                </c:pt>
                <c:pt idx="22">
                  <c:v>2.021</c:v>
                </c:pt>
              </c:strCache>
            </c:strRef>
          </c:cat>
          <c:val>
            <c:numRef>
              <c:f>'ALB-EDAD'!$B$60:$X$60</c:f>
              <c:numCache>
                <c:formatCode>0%</c:formatCode>
                <c:ptCount val="23"/>
                <c:pt idx="0">
                  <c:v>3.4680208639709352E-2</c:v>
                </c:pt>
                <c:pt idx="1">
                  <c:v>6.6936711876901159E-2</c:v>
                </c:pt>
                <c:pt idx="2">
                  <c:v>5.283007628528992E-3</c:v>
                </c:pt>
                <c:pt idx="3">
                  <c:v>9.5123921711709452E-3</c:v>
                </c:pt>
                <c:pt idx="4">
                  <c:v>6.4297069587523382E-3</c:v>
                </c:pt>
                <c:pt idx="5">
                  <c:v>7.4349303975844933E-3</c:v>
                </c:pt>
                <c:pt idx="6">
                  <c:v>1.2710491926566578E-2</c:v>
                </c:pt>
                <c:pt idx="7">
                  <c:v>1.3879529555430639E-2</c:v>
                </c:pt>
                <c:pt idx="8">
                  <c:v>2.6210270405105072E-2</c:v>
                </c:pt>
                <c:pt idx="9">
                  <c:v>2.5376307255851736E-2</c:v>
                </c:pt>
                <c:pt idx="10">
                  <c:v>4.1776341507909667E-2</c:v>
                </c:pt>
                <c:pt idx="11">
                  <c:v>4.3522451851658851E-2</c:v>
                </c:pt>
                <c:pt idx="12">
                  <c:v>3.2390533029036106E-2</c:v>
                </c:pt>
                <c:pt idx="13">
                  <c:v>8.7990558345774614E-2</c:v>
                </c:pt>
                <c:pt idx="14">
                  <c:v>7.3515340826591571E-2</c:v>
                </c:pt>
                <c:pt idx="15">
                  <c:v>8.5592914291671277E-2</c:v>
                </c:pt>
                <c:pt idx="16">
                  <c:v>8.3530344717178601E-2</c:v>
                </c:pt>
                <c:pt idx="17">
                  <c:v>9.6929600851833886E-2</c:v>
                </c:pt>
                <c:pt idx="18">
                  <c:v>6.6888312229846272E-2</c:v>
                </c:pt>
                <c:pt idx="19">
                  <c:v>6.382796531606838E-2</c:v>
                </c:pt>
                <c:pt idx="20">
                  <c:v>4.3213438720462301E-2</c:v>
                </c:pt>
                <c:pt idx="21">
                  <c:v>3.0648145735060361E-2</c:v>
                </c:pt>
                <c:pt idx="22">
                  <c:v>3.7513449517306646E-2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7F-4056-9391-864D538D953C}"/>
            </c:ext>
          </c:extLst>
        </c:ser>
        <c:ser>
          <c:idx val="1"/>
          <c:order val="1"/>
          <c:tx>
            <c:strRef>
              <c:f>'ALB-EDAD'!$A$64</c:f>
              <c:strCache>
                <c:ptCount val="1"/>
                <c:pt idx="0">
                  <c:v>CATALUÑA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'ALB-EDAD'!$B$58:$X$58</c:f>
              <c:strCache>
                <c:ptCount val="23"/>
                <c:pt idx="0">
                  <c:v>&lt;2.000</c:v>
                </c:pt>
                <c:pt idx="1">
                  <c:v>2.000</c:v>
                </c:pt>
                <c:pt idx="2">
                  <c:v>2.001</c:v>
                </c:pt>
                <c:pt idx="3">
                  <c:v>2.002</c:v>
                </c:pt>
                <c:pt idx="4">
                  <c:v>2.003</c:v>
                </c:pt>
                <c:pt idx="5">
                  <c:v>2.004</c:v>
                </c:pt>
                <c:pt idx="6">
                  <c:v>2.005</c:v>
                </c:pt>
                <c:pt idx="7">
                  <c:v>2.006</c:v>
                </c:pt>
                <c:pt idx="8">
                  <c:v>2.007</c:v>
                </c:pt>
                <c:pt idx="9">
                  <c:v>2.008</c:v>
                </c:pt>
                <c:pt idx="10">
                  <c:v>2.009</c:v>
                </c:pt>
                <c:pt idx="11">
                  <c:v>2.010</c:v>
                </c:pt>
                <c:pt idx="12">
                  <c:v>2.011</c:v>
                </c:pt>
                <c:pt idx="13">
                  <c:v>2.012</c:v>
                </c:pt>
                <c:pt idx="14">
                  <c:v>2.013</c:v>
                </c:pt>
                <c:pt idx="15">
                  <c:v>2.014</c:v>
                </c:pt>
                <c:pt idx="16">
                  <c:v>2.015</c:v>
                </c:pt>
                <c:pt idx="17">
                  <c:v>2.016</c:v>
                </c:pt>
                <c:pt idx="18">
                  <c:v>2.017</c:v>
                </c:pt>
                <c:pt idx="19">
                  <c:v>2.018</c:v>
                </c:pt>
                <c:pt idx="20">
                  <c:v>2.019</c:v>
                </c:pt>
                <c:pt idx="21">
                  <c:v>2.020</c:v>
                </c:pt>
                <c:pt idx="22">
                  <c:v>2.021</c:v>
                </c:pt>
              </c:strCache>
            </c:strRef>
          </c:cat>
          <c:val>
            <c:numRef>
              <c:f>'ALB-EDAD'!$B$64:$X$64</c:f>
              <c:numCache>
                <c:formatCode>0%</c:formatCode>
                <c:ptCount val="23"/>
                <c:pt idx="0">
                  <c:v>1.5823035880754524E-2</c:v>
                </c:pt>
                <c:pt idx="1">
                  <c:v>6.163595612590997E-3</c:v>
                </c:pt>
                <c:pt idx="2">
                  <c:v>3.8379911537774992E-3</c:v>
                </c:pt>
                <c:pt idx="3">
                  <c:v>4.7553404605589428E-3</c:v>
                </c:pt>
                <c:pt idx="4">
                  <c:v>7.0313584703572251E-3</c:v>
                </c:pt>
                <c:pt idx="5">
                  <c:v>3.1735327369736429E-3</c:v>
                </c:pt>
                <c:pt idx="6">
                  <c:v>1.3487514132137982E-2</c:v>
                </c:pt>
                <c:pt idx="7">
                  <c:v>1.1831326735029865E-2</c:v>
                </c:pt>
                <c:pt idx="8">
                  <c:v>2.1441180554178173E-2</c:v>
                </c:pt>
                <c:pt idx="9">
                  <c:v>5.3955015173453448E-2</c:v>
                </c:pt>
                <c:pt idx="10">
                  <c:v>3.3654322946625174E-2</c:v>
                </c:pt>
                <c:pt idx="11">
                  <c:v>6.4730150544459283E-2</c:v>
                </c:pt>
                <c:pt idx="12">
                  <c:v>6.6128488406688279E-2</c:v>
                </c:pt>
                <c:pt idx="13">
                  <c:v>7.2425967431620344E-2</c:v>
                </c:pt>
                <c:pt idx="14">
                  <c:v>6.6505345419203901E-2</c:v>
                </c:pt>
                <c:pt idx="15">
                  <c:v>5.6687228514191675E-2</c:v>
                </c:pt>
                <c:pt idx="16">
                  <c:v>8.9865521550270847E-2</c:v>
                </c:pt>
                <c:pt idx="17">
                  <c:v>9.5915068330126835E-2</c:v>
                </c:pt>
                <c:pt idx="18">
                  <c:v>0.10995795069123518</c:v>
                </c:pt>
                <c:pt idx="19">
                  <c:v>6.0579764761885931E-2</c:v>
                </c:pt>
                <c:pt idx="20">
                  <c:v>4.0760061090505215E-2</c:v>
                </c:pt>
                <c:pt idx="21">
                  <c:v>4.0259237955451568E-2</c:v>
                </c:pt>
                <c:pt idx="22">
                  <c:v>6.0282246067794636E-2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7F-4056-9391-864D538D9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48314544"/>
        <c:axId val="-1348320528"/>
      </c:barChart>
      <c:catAx>
        <c:axId val="-134831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48320528"/>
        <c:crosses val="autoZero"/>
        <c:auto val="1"/>
        <c:lblAlgn val="ctr"/>
        <c:lblOffset val="100"/>
        <c:noMultiLvlLbl val="0"/>
      </c:catAx>
      <c:valAx>
        <c:axId val="-134832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48314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Extremadura y Murcia</a:t>
            </a:r>
            <a:endParaRPr lang="es-ES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% según año plantación</a:t>
            </a:r>
            <a:endParaRPr lang="es-E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'ALB-EDAD'!$A$65</c:f>
              <c:strCache>
                <c:ptCount val="1"/>
                <c:pt idx="0">
                  <c:v>EXTREMADURA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'ALB-EDAD'!$B$58:$X$58</c:f>
              <c:strCache>
                <c:ptCount val="23"/>
                <c:pt idx="0">
                  <c:v>&lt;2.000</c:v>
                </c:pt>
                <c:pt idx="1">
                  <c:v>2.000</c:v>
                </c:pt>
                <c:pt idx="2">
                  <c:v>2.001</c:v>
                </c:pt>
                <c:pt idx="3">
                  <c:v>2.002</c:v>
                </c:pt>
                <c:pt idx="4">
                  <c:v>2.003</c:v>
                </c:pt>
                <c:pt idx="5">
                  <c:v>2.004</c:v>
                </c:pt>
                <c:pt idx="6">
                  <c:v>2.005</c:v>
                </c:pt>
                <c:pt idx="7">
                  <c:v>2.006</c:v>
                </c:pt>
                <c:pt idx="8">
                  <c:v>2.007</c:v>
                </c:pt>
                <c:pt idx="9">
                  <c:v>2.008</c:v>
                </c:pt>
                <c:pt idx="10">
                  <c:v>2.009</c:v>
                </c:pt>
                <c:pt idx="11">
                  <c:v>2.010</c:v>
                </c:pt>
                <c:pt idx="12">
                  <c:v>2.011</c:v>
                </c:pt>
                <c:pt idx="13">
                  <c:v>2.012</c:v>
                </c:pt>
                <c:pt idx="14">
                  <c:v>2.013</c:v>
                </c:pt>
                <c:pt idx="15">
                  <c:v>2.014</c:v>
                </c:pt>
                <c:pt idx="16">
                  <c:v>2.015</c:v>
                </c:pt>
                <c:pt idx="17">
                  <c:v>2.016</c:v>
                </c:pt>
                <c:pt idx="18">
                  <c:v>2.017</c:v>
                </c:pt>
                <c:pt idx="19">
                  <c:v>2.018</c:v>
                </c:pt>
                <c:pt idx="20">
                  <c:v>2.019</c:v>
                </c:pt>
                <c:pt idx="21">
                  <c:v>2.020</c:v>
                </c:pt>
                <c:pt idx="22">
                  <c:v>2.021</c:v>
                </c:pt>
              </c:strCache>
            </c:strRef>
          </c:cat>
          <c:val>
            <c:numRef>
              <c:f>'ALB-EDAD'!$B$65:$X$65</c:f>
              <c:numCache>
                <c:formatCode>0%</c:formatCode>
                <c:ptCount val="23"/>
                <c:pt idx="0">
                  <c:v>8.6502197155807758E-5</c:v>
                </c:pt>
                <c:pt idx="1">
                  <c:v>2.1452544894640323E-3</c:v>
                </c:pt>
                <c:pt idx="2">
                  <c:v>6.0551538009065431E-4</c:v>
                </c:pt>
                <c:pt idx="3">
                  <c:v>0</c:v>
                </c:pt>
                <c:pt idx="4">
                  <c:v>1.3840351544929243E-4</c:v>
                </c:pt>
                <c:pt idx="5">
                  <c:v>2.072592643853154E-2</c:v>
                </c:pt>
                <c:pt idx="6">
                  <c:v>5.0171274350368502E-4</c:v>
                </c:pt>
                <c:pt idx="7">
                  <c:v>1.2525518148160964E-2</c:v>
                </c:pt>
                <c:pt idx="8">
                  <c:v>1.3944154181516209E-2</c:v>
                </c:pt>
                <c:pt idx="9">
                  <c:v>1.0034254870073702E-2</c:v>
                </c:pt>
                <c:pt idx="10">
                  <c:v>5.0344278744680112E-3</c:v>
                </c:pt>
                <c:pt idx="11">
                  <c:v>2.6642676723988786E-2</c:v>
                </c:pt>
                <c:pt idx="12">
                  <c:v>0.14663852461852533</c:v>
                </c:pt>
                <c:pt idx="13">
                  <c:v>3.1054288778934985E-2</c:v>
                </c:pt>
                <c:pt idx="14">
                  <c:v>6.0655340645652409E-2</c:v>
                </c:pt>
                <c:pt idx="15">
                  <c:v>3.1382997128127053E-2</c:v>
                </c:pt>
                <c:pt idx="16">
                  <c:v>5.1780215217466528E-2</c:v>
                </c:pt>
                <c:pt idx="17">
                  <c:v>0.21701671222449048</c:v>
                </c:pt>
                <c:pt idx="18">
                  <c:v>6.6433687415660359E-2</c:v>
                </c:pt>
                <c:pt idx="19">
                  <c:v>0.14418186221930032</c:v>
                </c:pt>
                <c:pt idx="20">
                  <c:v>5.2437631915850672E-2</c:v>
                </c:pt>
                <c:pt idx="21">
                  <c:v>5.7506660669181003E-2</c:v>
                </c:pt>
                <c:pt idx="22">
                  <c:v>4.8302826891803055E-2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BE-4F29-B2C2-7F55741CF841}"/>
            </c:ext>
          </c:extLst>
        </c:ser>
        <c:ser>
          <c:idx val="1"/>
          <c:order val="1"/>
          <c:tx>
            <c:strRef>
              <c:f>'ALB-EDAD'!$A$69</c:f>
              <c:strCache>
                <c:ptCount val="1"/>
                <c:pt idx="0">
                  <c:v>MURCIA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'ALB-EDAD'!$B$58:$X$58</c:f>
              <c:strCache>
                <c:ptCount val="23"/>
                <c:pt idx="0">
                  <c:v>&lt;2.000</c:v>
                </c:pt>
                <c:pt idx="1">
                  <c:v>2.000</c:v>
                </c:pt>
                <c:pt idx="2">
                  <c:v>2.001</c:v>
                </c:pt>
                <c:pt idx="3">
                  <c:v>2.002</c:v>
                </c:pt>
                <c:pt idx="4">
                  <c:v>2.003</c:v>
                </c:pt>
                <c:pt idx="5">
                  <c:v>2.004</c:v>
                </c:pt>
                <c:pt idx="6">
                  <c:v>2.005</c:v>
                </c:pt>
                <c:pt idx="7">
                  <c:v>2.006</c:v>
                </c:pt>
                <c:pt idx="8">
                  <c:v>2.007</c:v>
                </c:pt>
                <c:pt idx="9">
                  <c:v>2.008</c:v>
                </c:pt>
                <c:pt idx="10">
                  <c:v>2.009</c:v>
                </c:pt>
                <c:pt idx="11">
                  <c:v>2.010</c:v>
                </c:pt>
                <c:pt idx="12">
                  <c:v>2.011</c:v>
                </c:pt>
                <c:pt idx="13">
                  <c:v>2.012</c:v>
                </c:pt>
                <c:pt idx="14">
                  <c:v>2.013</c:v>
                </c:pt>
                <c:pt idx="15">
                  <c:v>2.014</c:v>
                </c:pt>
                <c:pt idx="16">
                  <c:v>2.015</c:v>
                </c:pt>
                <c:pt idx="17">
                  <c:v>2.016</c:v>
                </c:pt>
                <c:pt idx="18">
                  <c:v>2.017</c:v>
                </c:pt>
                <c:pt idx="19">
                  <c:v>2.018</c:v>
                </c:pt>
                <c:pt idx="20">
                  <c:v>2.019</c:v>
                </c:pt>
                <c:pt idx="21">
                  <c:v>2.020</c:v>
                </c:pt>
                <c:pt idx="22">
                  <c:v>2.021</c:v>
                </c:pt>
              </c:strCache>
            </c:strRef>
          </c:cat>
          <c:val>
            <c:numRef>
              <c:f>'ALB-EDAD'!$B$69:$X$69</c:f>
              <c:numCache>
                <c:formatCode>0%</c:formatCode>
                <c:ptCount val="23"/>
                <c:pt idx="0">
                  <c:v>0.13578961402348158</c:v>
                </c:pt>
                <c:pt idx="1">
                  <c:v>2.5959034611483616E-2</c:v>
                </c:pt>
                <c:pt idx="2">
                  <c:v>2.8571476789261314E-3</c:v>
                </c:pt>
                <c:pt idx="3">
                  <c:v>6.2340835947744411E-3</c:v>
                </c:pt>
                <c:pt idx="4">
                  <c:v>5.7682993305195026E-3</c:v>
                </c:pt>
                <c:pt idx="5">
                  <c:v>1.2265652292046738E-2</c:v>
                </c:pt>
                <c:pt idx="6">
                  <c:v>2.5059530941744904E-2</c:v>
                </c:pt>
                <c:pt idx="7">
                  <c:v>1.7343713346913085E-2</c:v>
                </c:pt>
                <c:pt idx="8">
                  <c:v>1.0934116840970115E-2</c:v>
                </c:pt>
                <c:pt idx="9">
                  <c:v>2.4733819481595625E-2</c:v>
                </c:pt>
                <c:pt idx="10">
                  <c:v>2.0491132378925633E-2</c:v>
                </c:pt>
                <c:pt idx="11">
                  <c:v>6.6738784471832721E-2</c:v>
                </c:pt>
                <c:pt idx="12">
                  <c:v>4.8244111457449099E-2</c:v>
                </c:pt>
                <c:pt idx="13">
                  <c:v>5.6678856938413548E-2</c:v>
                </c:pt>
                <c:pt idx="14">
                  <c:v>8.3350068939446367E-2</c:v>
                </c:pt>
                <c:pt idx="15">
                  <c:v>9.4106985245102109E-2</c:v>
                </c:pt>
                <c:pt idx="16">
                  <c:v>9.8115092591498768E-2</c:v>
                </c:pt>
                <c:pt idx="17">
                  <c:v>8.6912643511338275E-2</c:v>
                </c:pt>
                <c:pt idx="18">
                  <c:v>5.713282783364753E-2</c:v>
                </c:pt>
                <c:pt idx="19">
                  <c:v>6.1557778344069447E-2</c:v>
                </c:pt>
                <c:pt idx="20">
                  <c:v>2.9865884509129203E-2</c:v>
                </c:pt>
                <c:pt idx="21">
                  <c:v>1.383514274768838E-2</c:v>
                </c:pt>
                <c:pt idx="22">
                  <c:v>1.1757677424145517E-2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BE-4F29-B2C2-7F55741CF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48317808"/>
        <c:axId val="-1348310736"/>
      </c:barChart>
      <c:catAx>
        <c:axId val="-134831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48310736"/>
        <c:crosses val="autoZero"/>
        <c:auto val="1"/>
        <c:lblAlgn val="ctr"/>
        <c:lblOffset val="100"/>
        <c:noMultiLvlLbl val="0"/>
      </c:catAx>
      <c:valAx>
        <c:axId val="-1348310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48317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Sin información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rgbClr val="860000"/>
              </a:solidFill>
              <a:ln>
                <a:solidFill>
                  <a:srgbClr val="86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C38-4610-9A22-B66D4ED01F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'ALB-EDAD'!$A$59:$A$71</c15:sqref>
                  </c15:fullRef>
                </c:ext>
              </c:extLst>
              <c:f>('ALB-EDAD'!$A$59:$A$63,'ALB-EDAD'!$A$69:$A$71)</c:f>
              <c:strCache>
                <c:ptCount val="8"/>
                <c:pt idx="0">
                  <c:v>ANDALUCÍA</c:v>
                </c:pt>
                <c:pt idx="1">
                  <c:v>ARAGÓN</c:v>
                </c:pt>
                <c:pt idx="2">
                  <c:v>C. VALENCIANA</c:v>
                </c:pt>
                <c:pt idx="3">
                  <c:v>C. y LEÓN</c:v>
                </c:pt>
                <c:pt idx="4">
                  <c:v>C.-LA MANCHA</c:v>
                </c:pt>
                <c:pt idx="5">
                  <c:v>MURCIA</c:v>
                </c:pt>
                <c:pt idx="6">
                  <c:v>NAVARRA</c:v>
                </c:pt>
                <c:pt idx="7">
                  <c:v>ESPAÑA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'ALB-EDAD'!$Y$59:$Y$71</c15:sqref>
                  </c15:fullRef>
                </c:ext>
              </c:extLst>
              <c:f>('ALB-EDAD'!$Y$59:$Y$63,'ALB-EDAD'!$Y$69:$Y$71)</c:f>
              <c:numCache>
                <c:formatCode>0.00%</c:formatCode>
                <c:ptCount val="8"/>
                <c:pt idx="0">
                  <c:v>5.2267395242479144E-3</c:v>
                </c:pt>
                <c:pt idx="1">
                  <c:v>4.2070462440012401E-3</c:v>
                </c:pt>
                <c:pt idx="2">
                  <c:v>1.5913917040701194E-3</c:v>
                </c:pt>
                <c:pt idx="3">
                  <c:v>0.62068965517241381</c:v>
                </c:pt>
                <c:pt idx="4">
                  <c:v>1.4248556661536299E-3</c:v>
                </c:pt>
                <c:pt idx="5">
                  <c:v>4.2680014648577595E-3</c:v>
                </c:pt>
                <c:pt idx="6" formatCode="0.0%">
                  <c:v>1.4018691588785047E-2</c:v>
                </c:pt>
                <c:pt idx="7" formatCode="0.0%">
                  <c:v>3.0094597130806118E-3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B-4D55-8DE7-404DA7AB34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-1348319440"/>
        <c:axId val="-1348309648"/>
      </c:barChart>
      <c:catAx>
        <c:axId val="-1348319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48309648"/>
        <c:crosses val="autoZero"/>
        <c:auto val="1"/>
        <c:lblAlgn val="ctr"/>
        <c:lblOffset val="100"/>
        <c:noMultiLvlLbl val="0"/>
      </c:catAx>
      <c:valAx>
        <c:axId val="-1348309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48319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MELOCOTONERO: Superficie plantada según tipo de variedades (ha) RSU REGEPA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'MEL-VAR'!$E$9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1EFD3D14-5CCE-4518-A519-95447D1F70CD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1BA6-4722-BBE6-739BB97C1B6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0E26C5A-E020-4954-BAA9-2E3623D82AC7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1BA6-4722-BBE6-739BB97C1B6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A3AFC96-7851-48CD-BBAF-46C24A3166F8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1BA6-4722-BBE6-739BB97C1B6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36688CE-954F-466D-AB97-831F00F1F1DF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1BA6-4722-BBE6-739BB97C1B6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20195F8-4C77-41FF-83FD-E2821089563C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1BA6-4722-BBE6-739BB97C1B6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CC47999-A3B4-49FA-9C2E-6ABBD67C53AB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1BA6-4722-BBE6-739BB97C1B6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4F440EF-27F8-43DB-9666-2493AD8F1C01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1BA6-4722-BBE6-739BB97C1B6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8E5AE17-8E6A-43B7-A89E-9BCE5D5F9CF5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1BA6-4722-BBE6-739BB97C1B6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13F62410-0D7F-4528-9F83-A62A481DE7EE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1BA6-4722-BBE6-739BB97C1B6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CFDBB66-21CF-4A82-AB5D-D75B2D4F90DD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1BA6-4722-BBE6-739BB97C1B6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32CCAB6-74F3-45C0-B646-96FC68F4D4C8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1BA6-4722-BBE6-739BB97C1B6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D07E6ED1-A24A-44AA-8859-B9D4931A7593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1BA6-4722-BBE6-739BB97C1B6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2889D440-3A3E-49D7-A026-A28837EB6D9E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1BA6-4722-BBE6-739BB97C1B6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3318B00B-CB48-4D22-A537-0C83F681A891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1BA6-4722-BBE6-739BB97C1B6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43F0BAAD-2D69-4132-B32E-C3099DCD1CA4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1BA6-4722-BBE6-739BB97C1B6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6ADAC416-565B-429E-B145-E129A963CA91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1BA6-4722-BBE6-739BB97C1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'MEL-VAR'!$A$10:$C$25</c:f>
              <c:multiLvlStrCache>
                <c:ptCount val="16"/>
                <c:lvl>
                  <c:pt idx="0">
                    <c:v>Extratemprano </c:v>
                  </c:pt>
                  <c:pt idx="1">
                    <c:v>Temprano</c:v>
                  </c:pt>
                  <c:pt idx="2">
                    <c:v>Media Estación</c:v>
                  </c:pt>
                  <c:pt idx="3">
                    <c:v>Tardío</c:v>
                  </c:pt>
                  <c:pt idx="4">
                    <c:v>Extratemprano </c:v>
                  </c:pt>
                  <c:pt idx="5">
                    <c:v>Temprano</c:v>
                  </c:pt>
                  <c:pt idx="6">
                    <c:v>Media Estación</c:v>
                  </c:pt>
                  <c:pt idx="7">
                    <c:v>Tardío</c:v>
                  </c:pt>
                  <c:pt idx="8">
                    <c:v>Extratemprano </c:v>
                  </c:pt>
                  <c:pt idx="9">
                    <c:v>Temprano</c:v>
                  </c:pt>
                  <c:pt idx="10">
                    <c:v>Media Estación</c:v>
                  </c:pt>
                  <c:pt idx="11">
                    <c:v>Tardío</c:v>
                  </c:pt>
                  <c:pt idx="12">
                    <c:v>Extratemprano </c:v>
                  </c:pt>
                  <c:pt idx="13">
                    <c:v>Temprano</c:v>
                  </c:pt>
                  <c:pt idx="14">
                    <c:v>Media Estación</c:v>
                  </c:pt>
                  <c:pt idx="15">
                    <c:v>Tardío</c:v>
                  </c:pt>
                </c:lvl>
                <c:lvl>
                  <c:pt idx="0">
                    <c:v>Amarilla</c:v>
                  </c:pt>
                  <c:pt idx="4">
                    <c:v>Blanca</c:v>
                  </c:pt>
                  <c:pt idx="8">
                    <c:v>Amarilla</c:v>
                  </c:pt>
                  <c:pt idx="12">
                    <c:v>Blanca</c:v>
                  </c:pt>
                </c:lvl>
                <c:lvl>
                  <c:pt idx="0">
                    <c:v>Amarilla</c:v>
                  </c:pt>
                  <c:pt idx="8">
                    <c:v>Roja</c:v>
                  </c:pt>
                </c:lvl>
              </c:multiLvlStrCache>
            </c:multiLvlStrRef>
          </c:cat>
          <c:val>
            <c:numRef>
              <c:f>'MEL-VAR'!$E$10:$E$25</c:f>
              <c:numCache>
                <c:formatCode>#,##0</c:formatCode>
                <c:ptCount val="16"/>
                <c:pt idx="0">
                  <c:v>933.5</c:v>
                </c:pt>
                <c:pt idx="1">
                  <c:v>1359.78</c:v>
                </c:pt>
                <c:pt idx="2">
                  <c:v>9271.76</c:v>
                </c:pt>
                <c:pt idx="3">
                  <c:v>2078.7199999999998</c:v>
                </c:pt>
                <c:pt idx="4">
                  <c:v>63</c:v>
                </c:pt>
                <c:pt idx="5">
                  <c:v>276.99999999999989</c:v>
                </c:pt>
                <c:pt idx="6">
                  <c:v>235.42999999999998</c:v>
                </c:pt>
                <c:pt idx="7">
                  <c:v>24.58</c:v>
                </c:pt>
                <c:pt idx="8">
                  <c:v>957.90999999999974</c:v>
                </c:pt>
                <c:pt idx="9">
                  <c:v>1374.1499999999987</c:v>
                </c:pt>
                <c:pt idx="10">
                  <c:v>2917.6100000000006</c:v>
                </c:pt>
                <c:pt idx="11">
                  <c:v>1013.2299999999997</c:v>
                </c:pt>
                <c:pt idx="12">
                  <c:v>288.98</c:v>
                </c:pt>
                <c:pt idx="13">
                  <c:v>352.80999999999977</c:v>
                </c:pt>
                <c:pt idx="14">
                  <c:v>304.77000000000021</c:v>
                </c:pt>
                <c:pt idx="15">
                  <c:v>134.33000000000001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'MEL-VAR'!$G$10:$G$25</c15:f>
                <c15:dlblRangeCache>
                  <c:ptCount val="16"/>
                  <c:pt idx="0">
                    <c:v>4%</c:v>
                  </c:pt>
                  <c:pt idx="1">
                    <c:v>5%</c:v>
                  </c:pt>
                  <c:pt idx="2">
                    <c:v>36%</c:v>
                  </c:pt>
                  <c:pt idx="3">
                    <c:v>8%</c:v>
                  </c:pt>
                  <c:pt idx="4">
                    <c:v>0,2%</c:v>
                  </c:pt>
                  <c:pt idx="5">
                    <c:v>1,1%</c:v>
                  </c:pt>
                  <c:pt idx="6">
                    <c:v>0,9%</c:v>
                  </c:pt>
                  <c:pt idx="7">
                    <c:v>0,1%</c:v>
                  </c:pt>
                  <c:pt idx="8">
                    <c:v>4%</c:v>
                  </c:pt>
                  <c:pt idx="9">
                    <c:v>5%</c:v>
                  </c:pt>
                  <c:pt idx="10">
                    <c:v>11%</c:v>
                  </c:pt>
                  <c:pt idx="11">
                    <c:v>4%</c:v>
                  </c:pt>
                  <c:pt idx="12">
                    <c:v>1,1%</c:v>
                  </c:pt>
                  <c:pt idx="13">
                    <c:v>1,4%</c:v>
                  </c:pt>
                  <c:pt idx="14">
                    <c:v>1,2%</c:v>
                  </c:pt>
                  <c:pt idx="15">
                    <c:v>0,5%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80F1-4E64-BBB3-D45D45F13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348316176"/>
        <c:axId val="-1348311824"/>
      </c:barChart>
      <c:catAx>
        <c:axId val="-1348316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48311824"/>
        <c:crosses val="autoZero"/>
        <c:auto val="1"/>
        <c:lblAlgn val="ctr"/>
        <c:lblOffset val="100"/>
        <c:noMultiLvlLbl val="0"/>
      </c:catAx>
      <c:valAx>
        <c:axId val="-1348311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48316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PARAGUAYO: Superficie plantada según tipo de variedades (ha) </a:t>
            </a:r>
            <a:r>
              <a:rPr lang="en-US" sz="1400" b="0" i="0" u="none" strike="noStrike" baseline="0">
                <a:effectLst/>
              </a:rPr>
              <a:t>RSU REGEPA 2021</a:t>
            </a:r>
            <a:endParaRPr lang="es-E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'PAR-VAR'!$D$9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99D4FD25-91BA-4383-9173-53B14ED973D3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5BAD-473E-A41A-1C326207700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F4C1176-D2B8-4042-B911-850F0F801613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5BAD-473E-A41A-1C326207700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9E8E0EF-623A-4BA3-8797-79C94F84ED47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5BAD-473E-A41A-1C326207700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9244326-066D-4624-9F43-23B352C60809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5BAD-473E-A41A-1C326207700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8D36024-BFBE-4599-935C-FF7A134EEEB0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5BAD-473E-A41A-1C326207700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64015B8-265F-422F-B356-E49848DE90D4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5BAD-473E-A41A-1C326207700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7F0E531-F4B2-4F05-A8B3-1B2473287862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5BAD-473E-A41A-1C32620770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'PAR-VAR'!$A$10:$B$16</c:f>
              <c:multiLvlStrCache>
                <c:ptCount val="7"/>
                <c:lvl>
                  <c:pt idx="0">
                    <c:v>Extratemprana</c:v>
                  </c:pt>
                  <c:pt idx="1">
                    <c:v>Media estación</c:v>
                  </c:pt>
                  <c:pt idx="2">
                    <c:v>Temprana</c:v>
                  </c:pt>
                  <c:pt idx="3">
                    <c:v>Extratemprana</c:v>
                  </c:pt>
                  <c:pt idx="4">
                    <c:v>Media estación</c:v>
                  </c:pt>
                  <c:pt idx="5">
                    <c:v>Tardía</c:v>
                  </c:pt>
                  <c:pt idx="6">
                    <c:v>Temprana</c:v>
                  </c:pt>
                </c:lvl>
                <c:lvl>
                  <c:pt idx="0">
                    <c:v>Carne amarilla</c:v>
                  </c:pt>
                  <c:pt idx="3">
                    <c:v>Carne blanca</c:v>
                  </c:pt>
                </c:lvl>
              </c:multiLvlStrCache>
            </c:multiLvlStrRef>
          </c:cat>
          <c:val>
            <c:numRef>
              <c:f>'PAR-VAR'!$D$10:$D$16</c:f>
              <c:numCache>
                <c:formatCode>#,##0</c:formatCode>
                <c:ptCount val="7"/>
                <c:pt idx="0">
                  <c:v>43.02</c:v>
                </c:pt>
                <c:pt idx="1">
                  <c:v>863.94</c:v>
                </c:pt>
                <c:pt idx="2">
                  <c:v>3.32</c:v>
                </c:pt>
                <c:pt idx="3">
                  <c:v>1763.7719999999999</c:v>
                </c:pt>
                <c:pt idx="4">
                  <c:v>4229.1799999999994</c:v>
                </c:pt>
                <c:pt idx="5">
                  <c:v>200.97999999999993</c:v>
                </c:pt>
                <c:pt idx="6">
                  <c:v>3374.89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'PAR-VAR'!$F$10:$F$16</c15:f>
                <c15:dlblRangeCache>
                  <c:ptCount val="7"/>
                  <c:pt idx="0">
                    <c:v>0,37%</c:v>
                  </c:pt>
                  <c:pt idx="1">
                    <c:v>7,34%</c:v>
                  </c:pt>
                  <c:pt idx="2">
                    <c:v>0,03%</c:v>
                  </c:pt>
                  <c:pt idx="3">
                    <c:v>14,99%</c:v>
                  </c:pt>
                  <c:pt idx="4">
                    <c:v>35,95%</c:v>
                  </c:pt>
                  <c:pt idx="5">
                    <c:v>1,71%</c:v>
                  </c:pt>
                  <c:pt idx="6">
                    <c:v>28,69%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27A9-4791-AA5E-6653CEED3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348312368"/>
        <c:axId val="-1348306384"/>
      </c:barChart>
      <c:catAx>
        <c:axId val="-1348312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48306384"/>
        <c:crosses val="autoZero"/>
        <c:auto val="1"/>
        <c:lblAlgn val="ctr"/>
        <c:lblOffset val="100"/>
        <c:noMultiLvlLbl val="0"/>
      </c:catAx>
      <c:valAx>
        <c:axId val="-1348306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48312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PLATERINA: Superficie plantada según tipo de variedades (ha) </a:t>
            </a:r>
            <a:r>
              <a:rPr lang="en-US" sz="1400" b="0" i="0" u="none" strike="noStrike" baseline="0">
                <a:effectLst/>
              </a:rPr>
              <a:t>RSU REGEPA 2021</a:t>
            </a:r>
            <a:endParaRPr lang="es-E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'PLA-VAR'!$D$9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15DC2CA-E963-4880-8640-FE0D9CBD8710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29E7-46F7-B046-2AD62C8900F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3434C8B-F3E9-455E-9EA8-F162414C1EBC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29E7-46F7-B046-2AD62C8900F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72E6521-6CC6-4479-B175-F408F92A9807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29E7-46F7-B046-2AD62C8900F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2825F6A-70A5-410F-A5F5-3549C325B38D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29E7-46F7-B046-2AD62C8900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'PLA-VAR'!$A$10:$B$13</c:f>
              <c:multiLvlStrCache>
                <c:ptCount val="4"/>
                <c:lvl>
                  <c:pt idx="0">
                    <c:v>Media estación</c:v>
                  </c:pt>
                  <c:pt idx="1">
                    <c:v>Temprana</c:v>
                  </c:pt>
                  <c:pt idx="2">
                    <c:v>Media estación</c:v>
                  </c:pt>
                  <c:pt idx="3">
                    <c:v>Tardía</c:v>
                  </c:pt>
                </c:lvl>
                <c:lvl>
                  <c:pt idx="0">
                    <c:v>Carne amarilla</c:v>
                  </c:pt>
                  <c:pt idx="2">
                    <c:v>Carne blanca</c:v>
                  </c:pt>
                </c:lvl>
              </c:multiLvlStrCache>
            </c:multiLvlStrRef>
          </c:cat>
          <c:val>
            <c:numRef>
              <c:f>'PLA-VAR'!$D$10:$D$13</c:f>
              <c:numCache>
                <c:formatCode>#,##0</c:formatCode>
                <c:ptCount val="4"/>
                <c:pt idx="0">
                  <c:v>231.64</c:v>
                </c:pt>
                <c:pt idx="1">
                  <c:v>138.37</c:v>
                </c:pt>
                <c:pt idx="2">
                  <c:v>440.87999999999977</c:v>
                </c:pt>
                <c:pt idx="3">
                  <c:v>13.3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'PLA-VAR'!$F$10:$F$13</c15:f>
                <c15:dlblRangeCache>
                  <c:ptCount val="4"/>
                  <c:pt idx="0">
                    <c:v>28%</c:v>
                  </c:pt>
                  <c:pt idx="1">
                    <c:v>17%</c:v>
                  </c:pt>
                  <c:pt idx="2">
                    <c:v>53%</c:v>
                  </c:pt>
                  <c:pt idx="3">
                    <c:v>1,6%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47AF-4780-8412-4E5C252C5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348318896"/>
        <c:axId val="-1348317264"/>
      </c:barChart>
      <c:catAx>
        <c:axId val="-1348318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48317264"/>
        <c:crosses val="autoZero"/>
        <c:auto val="1"/>
        <c:lblAlgn val="ctr"/>
        <c:lblOffset val="100"/>
        <c:noMultiLvlLbl val="0"/>
      </c:catAx>
      <c:valAx>
        <c:axId val="-1348317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48318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NECTARINO: Superficie plantada según tipo de variedades (ha) </a:t>
            </a:r>
            <a:r>
              <a:rPr lang="en-US" sz="1400" b="0" i="0" u="none" strike="noStrike" baseline="0">
                <a:effectLst/>
              </a:rPr>
              <a:t>RSU REGEPA 2021</a:t>
            </a:r>
            <a:endParaRPr lang="es-E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'NEC-VAR'!$D$9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25FD7375-64FE-447D-9105-807372FA0CF0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E3DE-4AB3-9092-DCE298A0E9B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88EB38F-83B7-410B-8A01-045D732EE1B4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3DE-4AB3-9092-DCE298A0E9B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ACD3EE3-C8F5-4C6A-8155-8831BC7F502E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3DE-4AB3-9092-DCE298A0E9B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D919592-A52E-4D5F-9644-DF6C1736A62F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3DE-4AB3-9092-DCE298A0E9B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C522B11-223B-460B-B525-28A354243371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E3DE-4AB3-9092-DCE298A0E9B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7500547-9621-4F82-A5DC-811010C5D33B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3DE-4AB3-9092-DCE298A0E9B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6B6F34D-B586-4C1A-82A2-C37C663EF4D5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E3DE-4AB3-9092-DCE298A0E9B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54E94D1-5536-4160-8B1F-2562D82C3815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E3DE-4AB3-9092-DCE298A0E9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'NEC-VAR'!$A$10:$B$17</c:f>
              <c:multiLvlStrCache>
                <c:ptCount val="8"/>
                <c:lvl>
                  <c:pt idx="0">
                    <c:v>Extratemprana</c:v>
                  </c:pt>
                  <c:pt idx="1">
                    <c:v>Media estación</c:v>
                  </c:pt>
                  <c:pt idx="2">
                    <c:v>Tardía</c:v>
                  </c:pt>
                  <c:pt idx="3">
                    <c:v>Temprana</c:v>
                  </c:pt>
                  <c:pt idx="4">
                    <c:v>Extratemprana</c:v>
                  </c:pt>
                  <c:pt idx="5">
                    <c:v>Media estación</c:v>
                  </c:pt>
                  <c:pt idx="6">
                    <c:v>Tardía</c:v>
                  </c:pt>
                  <c:pt idx="7">
                    <c:v>Temprana</c:v>
                  </c:pt>
                </c:lvl>
                <c:lvl>
                  <c:pt idx="0">
                    <c:v>Carne amarilla</c:v>
                  </c:pt>
                  <c:pt idx="4">
                    <c:v>Carne blanca</c:v>
                  </c:pt>
                </c:lvl>
              </c:multiLvlStrCache>
            </c:multiLvlStrRef>
          </c:cat>
          <c:val>
            <c:numRef>
              <c:f>'NEC-VAR'!$D$10:$D$17</c:f>
              <c:numCache>
                <c:formatCode>#,##0</c:formatCode>
                <c:ptCount val="8"/>
                <c:pt idx="0">
                  <c:v>1320.5599999999988</c:v>
                </c:pt>
                <c:pt idx="1">
                  <c:v>9350.6199999999953</c:v>
                </c:pt>
                <c:pt idx="2">
                  <c:v>3065.8699999999985</c:v>
                </c:pt>
                <c:pt idx="3">
                  <c:v>4796.4299999999994</c:v>
                </c:pt>
                <c:pt idx="4">
                  <c:v>410.39000000000021</c:v>
                </c:pt>
                <c:pt idx="5">
                  <c:v>1106.8900000000008</c:v>
                </c:pt>
                <c:pt idx="6">
                  <c:v>694.7700000000001</c:v>
                </c:pt>
                <c:pt idx="7">
                  <c:v>1419.4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'NEC-VAR'!$F$10:$F$17</c15:f>
                <c15:dlblRangeCache>
                  <c:ptCount val="8"/>
                  <c:pt idx="0">
                    <c:v>5%</c:v>
                  </c:pt>
                  <c:pt idx="1">
                    <c:v>37%</c:v>
                  </c:pt>
                  <c:pt idx="2">
                    <c:v>12%</c:v>
                  </c:pt>
                  <c:pt idx="3">
                    <c:v>19%</c:v>
                  </c:pt>
                  <c:pt idx="4">
                    <c:v>2%</c:v>
                  </c:pt>
                  <c:pt idx="5">
                    <c:v>4%</c:v>
                  </c:pt>
                  <c:pt idx="6">
                    <c:v>2,8%</c:v>
                  </c:pt>
                  <c:pt idx="7">
                    <c:v>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6582-4FE7-8A86-4B4FA52BF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348311280"/>
        <c:axId val="-1348309104"/>
      </c:barChart>
      <c:catAx>
        <c:axId val="-1348311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48309104"/>
        <c:crosses val="autoZero"/>
        <c:auto val="1"/>
        <c:lblAlgn val="ctr"/>
        <c:lblOffset val="100"/>
        <c:noMultiLvlLbl val="0"/>
      </c:catAx>
      <c:valAx>
        <c:axId val="-1348309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48311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CIRUELO: Superficie plantada según tipo de variedades (ha) </a:t>
            </a:r>
            <a:r>
              <a:rPr lang="en-US" sz="1400" b="0" i="0" u="none" strike="noStrike" baseline="0">
                <a:effectLst/>
              </a:rPr>
              <a:t>RSU REGEPA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'CIR-VAR'!$E$9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76A1716-8808-4D7F-AC43-B85FCBA62AC8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3BF4-44D2-A823-DB48C84873F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4F58C18-6CB9-40C8-AB93-FB0428726CC9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3BF4-44D2-A823-DB48C84873F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77C73A4-8C2C-49B6-A630-27982BB7ED86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3BF4-44D2-A823-DB48C84873F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F120802-E5F8-43C0-BEB3-51F7B184B9C4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3BF4-44D2-A823-DB48C84873F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1B9E6A2-7E8A-483B-9296-EC075CB826CC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3BF4-44D2-A823-DB48C84873F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336B7E7-21EC-4EC1-BD0C-7C0610DC9F18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3BF4-44D2-A823-DB48C84873F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BFDD143-A394-49B4-B56D-EF30B1DB9B86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3BF4-44D2-A823-DB48C84873F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02A9A4E8-A7D0-483B-AC0F-7BD305881382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3BF4-44D2-A823-DB48C84873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'CIR-VAR'!$A$10:$C$17</c:f>
              <c:multiLvlStrCache>
                <c:ptCount val="8"/>
                <c:lvl>
                  <c:pt idx="0">
                    <c:v>Tardía</c:v>
                  </c:pt>
                  <c:pt idx="1">
                    <c:v>Temprana</c:v>
                  </c:pt>
                  <c:pt idx="2">
                    <c:v>Tardía</c:v>
                  </c:pt>
                  <c:pt idx="3">
                    <c:v>Temprana</c:v>
                  </c:pt>
                  <c:pt idx="4">
                    <c:v>Tardía</c:v>
                  </c:pt>
                  <c:pt idx="5">
                    <c:v>Temprana</c:v>
                  </c:pt>
                  <c:pt idx="6">
                    <c:v>Tardía</c:v>
                  </c:pt>
                  <c:pt idx="7">
                    <c:v>Temprana</c:v>
                  </c:pt>
                </c:lvl>
                <c:lvl>
                  <c:pt idx="0">
                    <c:v>Amarilla</c:v>
                  </c:pt>
                  <c:pt idx="2">
                    <c:v>Amarilla</c:v>
                  </c:pt>
                  <c:pt idx="4">
                    <c:v>Roja</c:v>
                  </c:pt>
                  <c:pt idx="6">
                    <c:v>Verde</c:v>
                  </c:pt>
                </c:lvl>
                <c:lvl>
                  <c:pt idx="0">
                    <c:v>Amarilla</c:v>
                  </c:pt>
                  <c:pt idx="2">
                    <c:v>Roja</c:v>
                  </c:pt>
                  <c:pt idx="6">
                    <c:v>Verde</c:v>
                  </c:pt>
                </c:lvl>
              </c:multiLvlStrCache>
            </c:multiLvlStrRef>
          </c:cat>
          <c:val>
            <c:numRef>
              <c:f>'CIR-VAR'!$E$10:$E$17</c:f>
              <c:numCache>
                <c:formatCode>#,##0</c:formatCode>
                <c:ptCount val="8"/>
                <c:pt idx="0">
                  <c:v>201.85999999999999</c:v>
                </c:pt>
                <c:pt idx="1">
                  <c:v>596.53999999999985</c:v>
                </c:pt>
                <c:pt idx="2">
                  <c:v>4353.5</c:v>
                </c:pt>
                <c:pt idx="3">
                  <c:v>1552.35</c:v>
                </c:pt>
                <c:pt idx="4">
                  <c:v>0</c:v>
                </c:pt>
                <c:pt idx="5">
                  <c:v>1691.1099999999994</c:v>
                </c:pt>
                <c:pt idx="6">
                  <c:v>1087.1100000000006</c:v>
                </c:pt>
                <c:pt idx="7">
                  <c:v>24.860000000000007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'CIR-VAR'!$G$10:$G$17</c15:f>
                <c15:dlblRangeCache>
                  <c:ptCount val="8"/>
                  <c:pt idx="0">
                    <c:v>1,8%</c:v>
                  </c:pt>
                  <c:pt idx="1">
                    <c:v>5%</c:v>
                  </c:pt>
                  <c:pt idx="2">
                    <c:v>39%</c:v>
                  </c:pt>
                  <c:pt idx="3">
                    <c:v>14%</c:v>
                  </c:pt>
                  <c:pt idx="4">
                    <c:v>0%</c:v>
                  </c:pt>
                  <c:pt idx="5">
                    <c:v>15%</c:v>
                  </c:pt>
                  <c:pt idx="6">
                    <c:v>10%</c:v>
                  </c:pt>
                  <c:pt idx="7">
                    <c:v>0,2%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17AD-4387-8197-D27E966FC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348308016"/>
        <c:axId val="-1348316720"/>
      </c:barChart>
      <c:catAx>
        <c:axId val="-1348308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48316720"/>
        <c:crosses val="autoZero"/>
        <c:auto val="1"/>
        <c:lblAlgn val="ctr"/>
        <c:lblOffset val="100"/>
        <c:noMultiLvlLbl val="0"/>
      </c:catAx>
      <c:valAx>
        <c:axId val="-1348316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48308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CEREZO: Superficie plantada según tipo de variedades (ha) </a:t>
            </a:r>
            <a:r>
              <a:rPr lang="en-US" sz="1400" b="0" i="0" u="none" strike="noStrike" baseline="0">
                <a:effectLst/>
              </a:rPr>
              <a:t>RSU REGEPA 2021</a:t>
            </a:r>
            <a:endParaRPr lang="es-E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'CER-VAR'!$C$9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A5E32A3-C4DE-42CF-987B-577508EF64B1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E8E6-4716-8F35-48462E4F455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138CA0B-DA57-4203-B0D9-52088E990DFE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8E6-4716-8F35-48462E4F455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43EA404-8849-403C-ADD5-08E9C3CF97F0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8E6-4716-8F35-48462E4F455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EA80FA4-EBE3-4BBD-931E-680AEC964826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8E6-4716-8F35-48462E4F455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73436B9-540E-4C33-8894-116C9F935292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8E6-4716-8F35-48462E4F45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'CER-VAR'!$A$10:$A$14</c:f>
              <c:strCache>
                <c:ptCount val="5"/>
                <c:pt idx="0">
                  <c:v>Muy tardía</c:v>
                </c:pt>
                <c:pt idx="1">
                  <c:v>Tardía</c:v>
                </c:pt>
                <c:pt idx="2">
                  <c:v>Media estación</c:v>
                </c:pt>
                <c:pt idx="3">
                  <c:v>Temprana</c:v>
                </c:pt>
                <c:pt idx="4">
                  <c:v>Muy temprana</c:v>
                </c:pt>
              </c:strCache>
            </c:strRef>
          </c:cat>
          <c:val>
            <c:numRef>
              <c:f>'CER-VAR'!$C$10:$C$14</c:f>
              <c:numCache>
                <c:formatCode>#,##0</c:formatCode>
                <c:ptCount val="5"/>
                <c:pt idx="0">
                  <c:v>387.5999999999998</c:v>
                </c:pt>
                <c:pt idx="1">
                  <c:v>6017.0099999999929</c:v>
                </c:pt>
                <c:pt idx="2">
                  <c:v>4378.1199999999953</c:v>
                </c:pt>
                <c:pt idx="3">
                  <c:v>7179.0700000000052</c:v>
                </c:pt>
                <c:pt idx="4">
                  <c:v>1282.1500000000001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'CER-VAR'!$E$10:$E$14</c15:f>
                <c15:dlblRangeCache>
                  <c:ptCount val="5"/>
                  <c:pt idx="0">
                    <c:v>1,8%</c:v>
                  </c:pt>
                  <c:pt idx="1">
                    <c:v>28%</c:v>
                  </c:pt>
                  <c:pt idx="2">
                    <c:v>20%</c:v>
                  </c:pt>
                  <c:pt idx="3">
                    <c:v>33%</c:v>
                  </c:pt>
                  <c:pt idx="4">
                    <c:v>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5ED3-4315-B95C-4DBD0FBAE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348318352"/>
        <c:axId val="-1348307472"/>
      </c:barChart>
      <c:catAx>
        <c:axId val="-1348318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48307472"/>
        <c:crosses val="autoZero"/>
        <c:auto val="1"/>
        <c:lblAlgn val="ctr"/>
        <c:lblOffset val="100"/>
        <c:noMultiLvlLbl val="0"/>
      </c:catAx>
      <c:valAx>
        <c:axId val="-1348307472"/>
        <c:scaling>
          <c:orientation val="minMax"/>
          <c:max val="7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48318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ALBARICOQUERO: Superficie plantada según tipo de variedades (ha) </a:t>
            </a:r>
            <a:r>
              <a:rPr lang="en-US" sz="1400" b="0" i="0" u="none" strike="noStrike" baseline="0">
                <a:effectLst/>
              </a:rPr>
              <a:t>RSU REGEPA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'ALB-VAR'!$D$9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4B62B4A-FB1A-451E-931E-E7436E2994CA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3C2C-4D7F-B60A-9E6E91FA3A0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7211B06-7B95-4F52-B56E-C5A9BEA51282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3C2C-4D7F-B60A-9E6E91FA3A0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58FC7B0-AE8B-45F8-9CBA-BD3B020AC436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3C2C-4D7F-B60A-9E6E91FA3A0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491A5C3-616C-4A17-88D6-18CE663DE7D7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3C2C-4D7F-B60A-9E6E91FA3A0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1F4C4E2-179D-4C6A-B428-ED187512B82C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3C2C-4D7F-B60A-9E6E91FA3A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'ALB-VAR'!$A$10:$B$14</c:f>
              <c:multiLvlStrCache>
                <c:ptCount val="5"/>
                <c:lvl>
                  <c:pt idx="0">
                    <c:v>Tardía</c:v>
                  </c:pt>
                  <c:pt idx="1">
                    <c:v>Temprana</c:v>
                  </c:pt>
                  <c:pt idx="2">
                    <c:v>Tardía</c:v>
                  </c:pt>
                  <c:pt idx="3">
                    <c:v>Temprana</c:v>
                  </c:pt>
                  <c:pt idx="4">
                    <c:v>Temprana</c:v>
                  </c:pt>
                </c:lvl>
                <c:lvl>
                  <c:pt idx="0">
                    <c:v>Amarilla</c:v>
                  </c:pt>
                  <c:pt idx="2">
                    <c:v>Anaranjada</c:v>
                  </c:pt>
                  <c:pt idx="4">
                    <c:v>Roja</c:v>
                  </c:pt>
                </c:lvl>
              </c:multiLvlStrCache>
            </c:multiLvlStrRef>
          </c:cat>
          <c:val>
            <c:numRef>
              <c:f>'ALB-VAR'!$D$10:$D$14</c:f>
              <c:numCache>
                <c:formatCode>#,##0</c:formatCode>
                <c:ptCount val="5"/>
                <c:pt idx="0">
                  <c:v>2058.6999999999994</c:v>
                </c:pt>
                <c:pt idx="1">
                  <c:v>391.88</c:v>
                </c:pt>
                <c:pt idx="2">
                  <c:v>4244.0600000000004</c:v>
                </c:pt>
                <c:pt idx="3">
                  <c:v>6501.9299999999948</c:v>
                </c:pt>
                <c:pt idx="4">
                  <c:v>115.67999999999998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'ALB-VAR'!$F$10:$F$14</c15:f>
                <c15:dlblRangeCache>
                  <c:ptCount val="5"/>
                  <c:pt idx="0">
                    <c:v>14%</c:v>
                  </c:pt>
                  <c:pt idx="1">
                    <c:v>3%</c:v>
                  </c:pt>
                  <c:pt idx="2">
                    <c:v>28%</c:v>
                  </c:pt>
                  <c:pt idx="3">
                    <c:v>43%</c:v>
                  </c:pt>
                  <c:pt idx="4">
                    <c:v>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CB7C-4019-B4D4-2E3AE383E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348306928"/>
        <c:axId val="-1348315632"/>
      </c:barChart>
      <c:catAx>
        <c:axId val="-1348306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48315632"/>
        <c:crosses val="autoZero"/>
        <c:auto val="1"/>
        <c:lblAlgn val="ctr"/>
        <c:lblOffset val="100"/>
        <c:noMultiLvlLbl val="0"/>
      </c:catAx>
      <c:valAx>
        <c:axId val="-1348315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48306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Distribución autonómica de la superficie plantada</a:t>
            </a:r>
            <a:endParaRPr lang="es-E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661-41E9-A952-3FE68C0EFA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661-41E9-A952-3FE68C0EFA9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661-41E9-A952-3FE68C0EFA9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8AE-4602-9737-9BCED698DB8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8AE-4602-9737-9BCED698DB8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8AE-4602-9737-9BCED698DB8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8AE-4602-9737-9BCED698DB8E}"/>
              </c:ext>
            </c:extLst>
          </c:dPt>
          <c:dLbls>
            <c:dLbl>
              <c:idx val="3"/>
              <c:layout>
                <c:manualLayout>
                  <c:x val="-0.19345491388817573"/>
                  <c:y val="-1.2493761295897401E-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AE-4602-9737-9BCED698DB8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C5CB5874-E970-4B26-8E34-10C7D1CBA432}" type="CATEGORYNAME">
                      <a:rPr lang="en-US">
                        <a:solidFill>
                          <a:schemeClr val="bg1"/>
                        </a:solidFill>
                      </a:rPr>
                      <a:pPr/>
                      <a:t>[NOMBRE DE CATEGORÍA]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
</a:t>
                    </a:r>
                    <a:fld id="{D1DE43CB-D727-4D30-9D64-8CB77FA517E8}" type="PERCENTAGE">
                      <a:rPr lang="en-US" baseline="0">
                        <a:solidFill>
                          <a:schemeClr val="bg1"/>
                        </a:solidFill>
                      </a:rPr>
                      <a:pPr/>
                      <a:t>[PORCENTAJE]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58AE-4602-9737-9BCED698DB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('MEL-EDAD'!$A$10,'MEL-EDAD'!$A$19,'MEL-EDAD'!$A$23,'MEL-EDAD'!$A$27,'MEL-EDAD'!$A$35,'MEL-EDAD'!$A$41,'MEL-EDAD'!$A$43,'MEL-EDAD'!$A$48,'MEL-EDAD'!$A$51,'MEL-EDAD'!$A$54,'MEL-EDAD'!$A$56,'MEL-EDAD'!$A$58,'MEL-EDAD'!$A$60,'MEL-EDAD'!$A$62,'MEL-EDAD'!$A$64)</c15:sqref>
                  </c15:fullRef>
                </c:ext>
              </c:extLst>
              <c:f>('MEL-EDAD'!$A$10,'MEL-EDAD'!$A$19,'MEL-EDAD'!$A$23,'MEL-EDAD'!$A$35,'MEL-EDAD'!$A$43,'MEL-EDAD'!$A$48,'MEL-EDAD'!$A$60)</c:f>
              <c:strCache>
                <c:ptCount val="7"/>
                <c:pt idx="0">
                  <c:v>ANDALUCÍA</c:v>
                </c:pt>
                <c:pt idx="1">
                  <c:v>ARAGÓN</c:v>
                </c:pt>
                <c:pt idx="2">
                  <c:v>C. VALENCIANA</c:v>
                </c:pt>
                <c:pt idx="3">
                  <c:v>C.-LA MANCHA</c:v>
                </c:pt>
                <c:pt idx="4">
                  <c:v>CATALUÑA</c:v>
                </c:pt>
                <c:pt idx="5">
                  <c:v>EXTREMADURA</c:v>
                </c:pt>
                <c:pt idx="6">
                  <c:v>MURCIA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('MEL-EDAD'!$AA$10,'MEL-EDAD'!$AA$19,'MEL-EDAD'!$AA$23,'MEL-EDAD'!$AA$27,'MEL-EDAD'!$AA$35,'MEL-EDAD'!$AA$41,'MEL-EDAD'!$AA$43,'MEL-EDAD'!$AA$48,'MEL-EDAD'!$AA$51,'MEL-EDAD'!$AA$54,'MEL-EDAD'!$AA$56,'MEL-EDAD'!$AA$58,'MEL-EDAD'!$AA$60,'MEL-EDAD'!$AA$62,'MEL-EDAD'!$AA$64)</c15:sqref>
                  </c15:fullRef>
                </c:ext>
              </c:extLst>
              <c:f>('MEL-EDAD'!$AA$10,'MEL-EDAD'!$AA$19,'MEL-EDAD'!$AA$23,'MEL-EDAD'!$AA$35,'MEL-EDAD'!$AA$43,'MEL-EDAD'!$AA$48,'MEL-EDAD'!$AA$60)</c:f>
              <c:numCache>
                <c:formatCode>0%</c:formatCode>
                <c:ptCount val="7"/>
                <c:pt idx="0">
                  <c:v>5.6299710456871079E-2</c:v>
                </c:pt>
                <c:pt idx="1">
                  <c:v>0.33335939747912197</c:v>
                </c:pt>
                <c:pt idx="2">
                  <c:v>4.5744886965705875E-2</c:v>
                </c:pt>
                <c:pt idx="3">
                  <c:v>5.730350105675347E-2</c:v>
                </c:pt>
                <c:pt idx="4">
                  <c:v>0.20696536691319789</c:v>
                </c:pt>
                <c:pt idx="5">
                  <c:v>0.1010777845270648</c:v>
                </c:pt>
                <c:pt idx="6">
                  <c:v>0.17400475086464268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1E-7661-41E9-A952-3FE68C0EFA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Distribución autonómica de la superficie plantada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'MEL-REPR'!$N$150</c:f>
              <c:strCache>
                <c:ptCount val="1"/>
                <c:pt idx="0">
                  <c:v>Distribución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EDF-4BF7-9E57-98F6D66D60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EDF-4BF7-9E57-98F6D66D607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EDF-4BF7-9E57-98F6D66D607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225-4EC9-9180-9E154DCC7B5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225-4EC9-9180-9E154DCC7B5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225-4EC9-9180-9E154DCC7B5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225-4EC9-9180-9E154DCC7B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'MEL-REPR'!$J$151:$J$157</c:f>
              <c:strCache>
                <c:ptCount val="7"/>
                <c:pt idx="0">
                  <c:v>ANDALUCÍA</c:v>
                </c:pt>
                <c:pt idx="1">
                  <c:v>ARAGÓN</c:v>
                </c:pt>
                <c:pt idx="2">
                  <c:v>C. VALENCIANA</c:v>
                </c:pt>
                <c:pt idx="3">
                  <c:v>C.-LA MANCHA</c:v>
                </c:pt>
                <c:pt idx="4">
                  <c:v>CATALUÑA</c:v>
                </c:pt>
                <c:pt idx="5">
                  <c:v>EXTREMADURA</c:v>
                </c:pt>
                <c:pt idx="6">
                  <c:v>MURCIA</c:v>
                </c:pt>
              </c:strCache>
            </c:strRef>
          </c:cat>
          <c:val>
            <c:numRef>
              <c:f>'MEL-REPR'!$N$151:$N$157</c:f>
              <c:numCache>
                <c:formatCode>0%</c:formatCode>
                <c:ptCount val="7"/>
                <c:pt idx="0">
                  <c:v>1.7254404377960875E-2</c:v>
                </c:pt>
                <c:pt idx="1">
                  <c:v>0.25941019516006314</c:v>
                </c:pt>
                <c:pt idx="2">
                  <c:v>4.1088431627340223E-2</c:v>
                </c:pt>
                <c:pt idx="3">
                  <c:v>1.7662390294287039E-2</c:v>
                </c:pt>
                <c:pt idx="4">
                  <c:v>0.36262213228399359</c:v>
                </c:pt>
                <c:pt idx="5">
                  <c:v>7.7772315299675862E-2</c:v>
                </c:pt>
                <c:pt idx="6">
                  <c:v>0.22193855868095433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EDF-4BF7-9E57-98F6D66D6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2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2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3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4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5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3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7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38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9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45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46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4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1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5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6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6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7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6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9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7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7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7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74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75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76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6" Type="http://schemas.openxmlformats.org/officeDocument/2006/relationships/chart" Target="../charts/chart61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4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Relationship Id="rId5" Type="http://schemas.openxmlformats.org/officeDocument/2006/relationships/chart" Target="../charts/chart66.xml"/><Relationship Id="rId4" Type="http://schemas.openxmlformats.org/officeDocument/2006/relationships/chart" Target="../charts/chart65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6" Type="http://schemas.openxmlformats.org/officeDocument/2006/relationships/chart" Target="../charts/chart72.xml"/><Relationship Id="rId5" Type="http://schemas.openxmlformats.org/officeDocument/2006/relationships/chart" Target="../charts/chart71.xml"/><Relationship Id="rId4" Type="http://schemas.openxmlformats.org/officeDocument/2006/relationships/chart" Target="../charts/chart7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8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.xml"/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11" Type="http://schemas.openxmlformats.org/officeDocument/2006/relationships/chart" Target="../charts/chart16.xml"/><Relationship Id="rId5" Type="http://schemas.openxmlformats.org/officeDocument/2006/relationships/chart" Target="../charts/chart10.xml"/><Relationship Id="rId10" Type="http://schemas.openxmlformats.org/officeDocument/2006/relationships/chart" Target="../charts/chart15.xml"/><Relationship Id="rId4" Type="http://schemas.openxmlformats.org/officeDocument/2006/relationships/chart" Target="../charts/chart9.xml"/><Relationship Id="rId9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5" Type="http://schemas.openxmlformats.org/officeDocument/2006/relationships/chart" Target="../charts/chart21.xml"/><Relationship Id="rId4" Type="http://schemas.openxmlformats.org/officeDocument/2006/relationships/chart" Target="../charts/chart2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4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4" Type="http://schemas.openxmlformats.org/officeDocument/2006/relationships/chart" Target="../charts/chart2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4" Type="http://schemas.openxmlformats.org/officeDocument/2006/relationships/chart" Target="../charts/chart3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Relationship Id="rId6" Type="http://schemas.openxmlformats.org/officeDocument/2006/relationships/chart" Target="../charts/chart39.xml"/><Relationship Id="rId5" Type="http://schemas.openxmlformats.org/officeDocument/2006/relationships/chart" Target="../charts/chart38.xml"/><Relationship Id="rId4" Type="http://schemas.openxmlformats.org/officeDocument/2006/relationships/chart" Target="../charts/chart3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4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9527</xdr:colOff>
      <xdr:row>15</xdr:row>
      <xdr:rowOff>13607</xdr:rowOff>
    </xdr:from>
    <xdr:to>
      <xdr:col>20</xdr:col>
      <xdr:colOff>511630</xdr:colOff>
      <xdr:row>30</xdr:row>
      <xdr:rowOff>19770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6162</xdr:rowOff>
    </xdr:from>
    <xdr:to>
      <xdr:col>15</xdr:col>
      <xdr:colOff>47626</xdr:colOff>
      <xdr:row>32</xdr:row>
      <xdr:rowOff>82363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5603</xdr:colOff>
      <xdr:row>34</xdr:row>
      <xdr:rowOff>6404</xdr:rowOff>
    </xdr:from>
    <xdr:to>
      <xdr:col>16</xdr:col>
      <xdr:colOff>335736</xdr:colOff>
      <xdr:row>56</xdr:row>
      <xdr:rowOff>83830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1170213</xdr:colOff>
      <xdr:row>44</xdr:row>
      <xdr:rowOff>190498</xdr:rowOff>
    </xdr:from>
    <xdr:to>
      <xdr:col>22</xdr:col>
      <xdr:colOff>666750</xdr:colOff>
      <xdr:row>65</xdr:row>
      <xdr:rowOff>149679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800</xdr:colOff>
      <xdr:row>58</xdr:row>
      <xdr:rowOff>11133</xdr:rowOff>
    </xdr:from>
    <xdr:to>
      <xdr:col>15</xdr:col>
      <xdr:colOff>812717</xdr:colOff>
      <xdr:row>85</xdr:row>
      <xdr:rowOff>48825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12460</xdr:colOff>
      <xdr:row>55</xdr:row>
      <xdr:rowOff>103002</xdr:rowOff>
    </xdr:from>
    <xdr:to>
      <xdr:col>34</xdr:col>
      <xdr:colOff>26067</xdr:colOff>
      <xdr:row>69</xdr:row>
      <xdr:rowOff>169677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402985</xdr:colOff>
      <xdr:row>8</xdr:row>
      <xdr:rowOff>191462</xdr:rowOff>
    </xdr:from>
    <xdr:to>
      <xdr:col>33</xdr:col>
      <xdr:colOff>397542</xdr:colOff>
      <xdr:row>23</xdr:row>
      <xdr:rowOff>54030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402985</xdr:colOff>
      <xdr:row>23</xdr:row>
      <xdr:rowOff>105503</xdr:rowOff>
    </xdr:from>
    <xdr:to>
      <xdr:col>33</xdr:col>
      <xdr:colOff>397542</xdr:colOff>
      <xdr:row>37</xdr:row>
      <xdr:rowOff>181703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402985</xdr:colOff>
      <xdr:row>38</xdr:row>
      <xdr:rowOff>187620</xdr:rowOff>
    </xdr:from>
    <xdr:to>
      <xdr:col>33</xdr:col>
      <xdr:colOff>397542</xdr:colOff>
      <xdr:row>53</xdr:row>
      <xdr:rowOff>73320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34</xdr:col>
      <xdr:colOff>101449</xdr:colOff>
      <xdr:row>23</xdr:row>
      <xdr:rowOff>105503</xdr:rowOff>
    </xdr:from>
    <xdr:to>
      <xdr:col>40</xdr:col>
      <xdr:colOff>101449</xdr:colOff>
      <xdr:row>37</xdr:row>
      <xdr:rowOff>181703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78165</xdr:colOff>
      <xdr:row>38</xdr:row>
      <xdr:rowOff>187620</xdr:rowOff>
    </xdr:from>
    <xdr:to>
      <xdr:col>40</xdr:col>
      <xdr:colOff>78165</xdr:colOff>
      <xdr:row>53</xdr:row>
      <xdr:rowOff>73320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674594</xdr:colOff>
      <xdr:row>39</xdr:row>
      <xdr:rowOff>25621</xdr:rowOff>
    </xdr:from>
    <xdr:to>
      <xdr:col>35</xdr:col>
      <xdr:colOff>691913</xdr:colOff>
      <xdr:row>53</xdr:row>
      <xdr:rowOff>96378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228280</xdr:colOff>
      <xdr:row>7</xdr:row>
      <xdr:rowOff>167449</xdr:rowOff>
    </xdr:from>
    <xdr:to>
      <xdr:col>34</xdr:col>
      <xdr:colOff>226549</xdr:colOff>
      <xdr:row>22</xdr:row>
      <xdr:rowOff>34347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445994</xdr:colOff>
      <xdr:row>23</xdr:row>
      <xdr:rowOff>125336</xdr:rowOff>
    </xdr:from>
    <xdr:to>
      <xdr:col>34</xdr:col>
      <xdr:colOff>444263</xdr:colOff>
      <xdr:row>38</xdr:row>
      <xdr:rowOff>18656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678466</xdr:colOff>
      <xdr:row>8</xdr:row>
      <xdr:rowOff>60023</xdr:rowOff>
    </xdr:from>
    <xdr:to>
      <xdr:col>39</xdr:col>
      <xdr:colOff>678466</xdr:colOff>
      <xdr:row>21</xdr:row>
      <xdr:rowOff>116628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0</xdr:colOff>
      <xdr:row>8</xdr:row>
      <xdr:rowOff>0</xdr:rowOff>
    </xdr:from>
    <xdr:to>
      <xdr:col>47</xdr:col>
      <xdr:colOff>0</xdr:colOff>
      <xdr:row>21</xdr:row>
      <xdr:rowOff>56605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C03C586-A224-436C-A609-A47B07079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0</xdr:colOff>
      <xdr:row>24</xdr:row>
      <xdr:rowOff>0</xdr:rowOff>
    </xdr:from>
    <xdr:to>
      <xdr:col>39</xdr:col>
      <xdr:colOff>792926</xdr:colOff>
      <xdr:row>38</xdr:row>
      <xdr:rowOff>78377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D720BD30-1634-41C5-AACB-27AA0FCC32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446554</xdr:colOff>
      <xdr:row>8</xdr:row>
      <xdr:rowOff>100853</xdr:rowOff>
    </xdr:from>
    <xdr:to>
      <xdr:col>33</xdr:col>
      <xdr:colOff>451316</xdr:colOff>
      <xdr:row>22</xdr:row>
      <xdr:rowOff>151653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446554</xdr:colOff>
      <xdr:row>24</xdr:row>
      <xdr:rowOff>144369</xdr:rowOff>
    </xdr:from>
    <xdr:to>
      <xdr:col>33</xdr:col>
      <xdr:colOff>451316</xdr:colOff>
      <xdr:row>39</xdr:row>
      <xdr:rowOff>30069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446554</xdr:colOff>
      <xdr:row>40</xdr:row>
      <xdr:rowOff>142689</xdr:rowOff>
    </xdr:from>
    <xdr:to>
      <xdr:col>34</xdr:col>
      <xdr:colOff>470366</xdr:colOff>
      <xdr:row>55</xdr:row>
      <xdr:rowOff>28389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34</xdr:col>
      <xdr:colOff>66954</xdr:colOff>
      <xdr:row>24</xdr:row>
      <xdr:rowOff>144369</xdr:rowOff>
    </xdr:from>
    <xdr:to>
      <xdr:col>40</xdr:col>
      <xdr:colOff>66954</xdr:colOff>
      <xdr:row>39</xdr:row>
      <xdr:rowOff>30069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34</xdr:col>
      <xdr:colOff>223837</xdr:colOff>
      <xdr:row>8</xdr:row>
      <xdr:rowOff>281828</xdr:rowOff>
    </xdr:from>
    <xdr:to>
      <xdr:col>40</xdr:col>
      <xdr:colOff>223837</xdr:colOff>
      <xdr:row>22</xdr:row>
      <xdr:rowOff>151653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285750</xdr:colOff>
      <xdr:row>8</xdr:row>
      <xdr:rowOff>0</xdr:rowOff>
    </xdr:from>
    <xdr:to>
      <xdr:col>33</xdr:col>
      <xdr:colOff>285750</xdr:colOff>
      <xdr:row>22</xdr:row>
      <xdr:rowOff>53068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285750</xdr:colOff>
      <xdr:row>23</xdr:row>
      <xdr:rowOff>18730</xdr:rowOff>
    </xdr:from>
    <xdr:to>
      <xdr:col>33</xdr:col>
      <xdr:colOff>285750</xdr:colOff>
      <xdr:row>37</xdr:row>
      <xdr:rowOff>94930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285750</xdr:colOff>
      <xdr:row>39</xdr:row>
      <xdr:rowOff>58270</xdr:rowOff>
    </xdr:from>
    <xdr:to>
      <xdr:col>33</xdr:col>
      <xdr:colOff>285750</xdr:colOff>
      <xdr:row>53</xdr:row>
      <xdr:rowOff>134470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34</xdr:col>
      <xdr:colOff>49066</xdr:colOff>
      <xdr:row>23</xdr:row>
      <xdr:rowOff>18730</xdr:rowOff>
    </xdr:from>
    <xdr:to>
      <xdr:col>40</xdr:col>
      <xdr:colOff>49066</xdr:colOff>
      <xdr:row>37</xdr:row>
      <xdr:rowOff>94930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718298</xdr:colOff>
      <xdr:row>39</xdr:row>
      <xdr:rowOff>58270</xdr:rowOff>
    </xdr:from>
    <xdr:to>
      <xdr:col>39</xdr:col>
      <xdr:colOff>718298</xdr:colOff>
      <xdr:row>53</xdr:row>
      <xdr:rowOff>134470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285750</xdr:colOff>
      <xdr:row>56</xdr:row>
      <xdr:rowOff>119262</xdr:rowOff>
    </xdr:from>
    <xdr:to>
      <xdr:col>34</xdr:col>
      <xdr:colOff>304800</xdr:colOff>
      <xdr:row>70</xdr:row>
      <xdr:rowOff>184256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657225</xdr:colOff>
      <xdr:row>5</xdr:row>
      <xdr:rowOff>171450</xdr:rowOff>
    </xdr:from>
    <xdr:to>
      <xdr:col>14</xdr:col>
      <xdr:colOff>485775</xdr:colOff>
      <xdr:row>26</xdr:row>
      <xdr:rowOff>23813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495300</xdr:colOff>
      <xdr:row>12</xdr:row>
      <xdr:rowOff>76200</xdr:rowOff>
    </xdr:from>
    <xdr:to>
      <xdr:col>14</xdr:col>
      <xdr:colOff>419100</xdr:colOff>
      <xdr:row>17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/>
      </xdr:nvSpPr>
      <xdr:spPr>
        <a:xfrm>
          <a:off x="9182100" y="2447925"/>
          <a:ext cx="2209800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SUPERFICIE</a:t>
          </a:r>
          <a:r>
            <a:rPr lang="es-ES" sz="1100" baseline="0"/>
            <a:t> TOTAL: 25.962 ha.</a:t>
          </a:r>
        </a:p>
        <a:p>
          <a:r>
            <a:rPr lang="es-ES" sz="1100" baseline="0"/>
            <a:t>SUPERFICIE SIN INFO VARIEDAD: 3.865 ha (15%). </a:t>
          </a:r>
        </a:p>
        <a:p>
          <a:r>
            <a:rPr lang="es-ES" sz="1100" baseline="0"/>
            <a:t>SUPERFICIE INFO DE VARIEDAD SIN CLASIFICAR: 509 ha (2%).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714374</xdr:colOff>
      <xdr:row>5</xdr:row>
      <xdr:rowOff>180975</xdr:rowOff>
    </xdr:from>
    <xdr:to>
      <xdr:col>13</xdr:col>
      <xdr:colOff>190499</xdr:colOff>
      <xdr:row>22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733425</xdr:colOff>
      <xdr:row>7</xdr:row>
      <xdr:rowOff>76200</xdr:rowOff>
    </xdr:from>
    <xdr:to>
      <xdr:col>14</xdr:col>
      <xdr:colOff>495300</xdr:colOff>
      <xdr:row>12</xdr:row>
      <xdr:rowOff>95250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 txBox="1"/>
      </xdr:nvSpPr>
      <xdr:spPr>
        <a:xfrm>
          <a:off x="9458325" y="1495425"/>
          <a:ext cx="2047875" cy="971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SUPERFICIE</a:t>
          </a:r>
          <a:r>
            <a:rPr lang="es-ES" sz="1100" baseline="0"/>
            <a:t> TOTAL: 28.811 ha.</a:t>
          </a:r>
        </a:p>
        <a:p>
          <a:r>
            <a:rPr lang="es-ES" sz="1100" baseline="0"/>
            <a:t>SUPERFICIE SIN INFO VARIEDAD: 1.077 ha (4%). </a:t>
          </a:r>
        </a:p>
        <a:p>
          <a:r>
            <a:rPr lang="es-ES" sz="1100" baseline="0"/>
            <a:t>SUPERFICIE INFO DE VARIEDAD SIN CLASIFICAR: 210 ha (0,7%).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733425</xdr:colOff>
      <xdr:row>6</xdr:row>
      <xdr:rowOff>0</xdr:rowOff>
    </xdr:from>
    <xdr:to>
      <xdr:col>12</xdr:col>
      <xdr:colOff>733425</xdr:colOff>
      <xdr:row>20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14</xdr:row>
      <xdr:rowOff>76201</xdr:rowOff>
    </xdr:from>
    <xdr:to>
      <xdr:col>13</xdr:col>
      <xdr:colOff>447675</xdr:colOff>
      <xdr:row>17</xdr:row>
      <xdr:rowOff>133351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 txBox="1"/>
      </xdr:nvSpPr>
      <xdr:spPr>
        <a:xfrm>
          <a:off x="8705850" y="2828926"/>
          <a:ext cx="1971675" cy="628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SUPERFICIE</a:t>
          </a:r>
          <a:r>
            <a:rPr lang="es-ES" sz="1100" baseline="0"/>
            <a:t> TOTAL: 826 ha.</a:t>
          </a:r>
        </a:p>
        <a:p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SUPERFICIE INFO DE VARIEDAD SIN CLASIFICAR: 2,29 ha (0,3%)</a:t>
          </a:r>
          <a:endParaRPr lang="es-ES" sz="1100" baseline="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9525</xdr:rowOff>
    </xdr:from>
    <xdr:to>
      <xdr:col>13</xdr:col>
      <xdr:colOff>0</xdr:colOff>
      <xdr:row>20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123825</xdr:colOff>
      <xdr:row>9</xdr:row>
      <xdr:rowOff>152400</xdr:rowOff>
    </xdr:from>
    <xdr:to>
      <xdr:col>13</xdr:col>
      <xdr:colOff>647700</xdr:colOff>
      <xdr:row>14</xdr:row>
      <xdr:rowOff>152400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 txBox="1"/>
      </xdr:nvSpPr>
      <xdr:spPr>
        <a:xfrm>
          <a:off x="8848725" y="1952625"/>
          <a:ext cx="2047875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SUPERFICIE</a:t>
          </a:r>
          <a:r>
            <a:rPr lang="es-ES" sz="1100" baseline="0"/>
            <a:t> TOTAL: 25.192 ha.</a:t>
          </a:r>
        </a:p>
        <a:p>
          <a:r>
            <a:rPr lang="es-ES" sz="1100" baseline="0"/>
            <a:t>SUPERFICIE SIN INFO VARIEDAD: 2.620 ha (10%). </a:t>
          </a:r>
        </a:p>
        <a:p>
          <a:r>
            <a:rPr lang="es-ES" sz="1100" baseline="0"/>
            <a:t>SUPERFICIE INFO DE VARIEDAD SIN CLASIFICAR: 407 ha (1,6%). 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5</xdr:row>
      <xdr:rowOff>180975</xdr:rowOff>
    </xdr:from>
    <xdr:to>
      <xdr:col>14</xdr:col>
      <xdr:colOff>361950</xdr:colOff>
      <xdr:row>26</xdr:row>
      <xdr:rowOff>104776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333375</xdr:colOff>
      <xdr:row>9</xdr:row>
      <xdr:rowOff>47625</xdr:rowOff>
    </xdr:from>
    <xdr:to>
      <xdr:col>14</xdr:col>
      <xdr:colOff>114300</xdr:colOff>
      <xdr:row>14</xdr:row>
      <xdr:rowOff>57150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 txBox="1"/>
      </xdr:nvSpPr>
      <xdr:spPr>
        <a:xfrm>
          <a:off x="8782050" y="1847850"/>
          <a:ext cx="2066925" cy="962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SUPERFICIE</a:t>
          </a:r>
          <a:r>
            <a:rPr lang="es-ES" sz="1100" baseline="0"/>
            <a:t> TOTAL:  11.157 ha.</a:t>
          </a:r>
        </a:p>
        <a:p>
          <a:r>
            <a:rPr lang="es-ES" sz="1100" baseline="0"/>
            <a:t>SUPERFICIE SIN INFO VARIEDAD: 561 ha (4%). </a:t>
          </a:r>
        </a:p>
        <a:p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SUPERFICIE INFO DE VARIEDAD SIN CLASIFICAR: 1.089 ha (7%).</a:t>
          </a:r>
        </a:p>
        <a:p>
          <a:endParaRPr lang="es-ES" sz="1100" baseline="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752475</xdr:colOff>
      <xdr:row>6</xdr:row>
      <xdr:rowOff>0</xdr:rowOff>
    </xdr:from>
    <xdr:to>
      <xdr:col>11</xdr:col>
      <xdr:colOff>752475</xdr:colOff>
      <xdr:row>21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28575</xdr:colOff>
      <xdr:row>13</xdr:row>
      <xdr:rowOff>133351</xdr:rowOff>
    </xdr:from>
    <xdr:to>
      <xdr:col>13</xdr:col>
      <xdr:colOff>638175</xdr:colOff>
      <xdr:row>18</xdr:row>
      <xdr:rowOff>152401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 txBox="1"/>
      </xdr:nvSpPr>
      <xdr:spPr>
        <a:xfrm>
          <a:off x="9182100" y="2695576"/>
          <a:ext cx="2133600" cy="971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SUPERFICIE</a:t>
          </a:r>
          <a:r>
            <a:rPr lang="es-ES" sz="1100" baseline="0"/>
            <a:t> TOTAL:  21.831 ha.</a:t>
          </a:r>
        </a:p>
        <a:p>
          <a:r>
            <a:rPr lang="es-ES" sz="1100" baseline="0"/>
            <a:t>SUPERFICIE SIN INFO VARIEDAD: 514 ha (2,4%).</a:t>
          </a:r>
        </a:p>
        <a:p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SUPERFICIE INFO DE VARIEDAD SIN CLASIFICAR: 2.073 ha (9%).</a:t>
          </a:r>
          <a:endParaRPr lang="es-ES" sz="11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244768</xdr:colOff>
      <xdr:row>9</xdr:row>
      <xdr:rowOff>2269</xdr:rowOff>
    </xdr:from>
    <xdr:to>
      <xdr:col>24</xdr:col>
      <xdr:colOff>6642</xdr:colOff>
      <xdr:row>26</xdr:row>
      <xdr:rowOff>74387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734785</xdr:colOff>
      <xdr:row>46</xdr:row>
      <xdr:rowOff>1</xdr:rowOff>
    </xdr:from>
    <xdr:to>
      <xdr:col>17</xdr:col>
      <xdr:colOff>140153</xdr:colOff>
      <xdr:row>62</xdr:row>
      <xdr:rowOff>157164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796144</xdr:colOff>
      <xdr:row>103</xdr:row>
      <xdr:rowOff>41501</xdr:rowOff>
    </xdr:from>
    <xdr:to>
      <xdr:col>15</xdr:col>
      <xdr:colOff>296764</xdr:colOff>
      <xdr:row>118</xdr:row>
      <xdr:rowOff>37420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761699</xdr:colOff>
      <xdr:row>176</xdr:row>
      <xdr:rowOff>31925</xdr:rowOff>
    </xdr:from>
    <xdr:to>
      <xdr:col>15</xdr:col>
      <xdr:colOff>239326</xdr:colOff>
      <xdr:row>195</xdr:row>
      <xdr:rowOff>36820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515471</xdr:colOff>
      <xdr:row>150</xdr:row>
      <xdr:rowOff>1</xdr:rowOff>
    </xdr:from>
    <xdr:to>
      <xdr:col>22</xdr:col>
      <xdr:colOff>709200</xdr:colOff>
      <xdr:row>166</xdr:row>
      <xdr:rowOff>159965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379978</xdr:colOff>
      <xdr:row>211</xdr:row>
      <xdr:rowOff>9097</xdr:rowOff>
    </xdr:from>
    <xdr:to>
      <xdr:col>14</xdr:col>
      <xdr:colOff>510229</xdr:colOff>
      <xdr:row>223</xdr:row>
      <xdr:rowOff>46335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318534</xdr:colOff>
      <xdr:row>195</xdr:row>
      <xdr:rowOff>427452</xdr:rowOff>
    </xdr:from>
    <xdr:to>
      <xdr:col>14</xdr:col>
      <xdr:colOff>420414</xdr:colOff>
      <xdr:row>209</xdr:row>
      <xdr:rowOff>60553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156882</xdr:colOff>
      <xdr:row>27</xdr:row>
      <xdr:rowOff>101973</xdr:rowOff>
    </xdr:from>
    <xdr:to>
      <xdr:col>24</xdr:col>
      <xdr:colOff>78440</xdr:colOff>
      <xdr:row>44</xdr:row>
      <xdr:rowOff>67235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582705</xdr:colOff>
      <xdr:row>21</xdr:row>
      <xdr:rowOff>11205</xdr:rowOff>
    </xdr:from>
    <xdr:to>
      <xdr:col>16</xdr:col>
      <xdr:colOff>549087</xdr:colOff>
      <xdr:row>41</xdr:row>
      <xdr:rowOff>89646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627529</xdr:colOff>
      <xdr:row>82</xdr:row>
      <xdr:rowOff>112059</xdr:rowOff>
    </xdr:from>
    <xdr:to>
      <xdr:col>20</xdr:col>
      <xdr:colOff>549087</xdr:colOff>
      <xdr:row>98</xdr:row>
      <xdr:rowOff>99733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739588</xdr:colOff>
      <xdr:row>159</xdr:row>
      <xdr:rowOff>22412</xdr:rowOff>
    </xdr:from>
    <xdr:to>
      <xdr:col>15</xdr:col>
      <xdr:colOff>268940</xdr:colOff>
      <xdr:row>174</xdr:row>
      <xdr:rowOff>200586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123825</xdr:rowOff>
    </xdr:from>
    <xdr:to>
      <xdr:col>13</xdr:col>
      <xdr:colOff>0</xdr:colOff>
      <xdr:row>19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76200</xdr:colOff>
      <xdr:row>12</xdr:row>
      <xdr:rowOff>161926</xdr:rowOff>
    </xdr:from>
    <xdr:to>
      <xdr:col>14</xdr:col>
      <xdr:colOff>0</xdr:colOff>
      <xdr:row>17</xdr:row>
      <xdr:rowOff>161926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 txBox="1"/>
      </xdr:nvSpPr>
      <xdr:spPr>
        <a:xfrm>
          <a:off x="8534400" y="2495551"/>
          <a:ext cx="2209800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SUPERFICIE</a:t>
          </a:r>
          <a:r>
            <a:rPr lang="es-ES" sz="1100" baseline="0"/>
            <a:t> TOTAL: 15.185 ha.</a:t>
          </a:r>
        </a:p>
        <a:p>
          <a:r>
            <a:rPr lang="es-ES" sz="1100" baseline="0"/>
            <a:t>SUPERFICIE SIN INFO VARIEDAD: 1.046 ha (7%). </a:t>
          </a:r>
        </a:p>
        <a:p>
          <a:r>
            <a:rPr lang="es-ES" sz="1100" baseline="0"/>
            <a:t>SUPERFICIE INFO DE VARIEDAD SIN CLASIFICAR: 827 ha (5%).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</xdr:colOff>
      <xdr:row>8</xdr:row>
      <xdr:rowOff>0</xdr:rowOff>
    </xdr:from>
    <xdr:to>
      <xdr:col>20</xdr:col>
      <xdr:colOff>414337</xdr:colOff>
      <xdr:row>23</xdr:row>
      <xdr:rowOff>152703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19049</xdr:colOff>
      <xdr:row>24</xdr:row>
      <xdr:rowOff>84969</xdr:rowOff>
    </xdr:from>
    <xdr:to>
      <xdr:col>19</xdr:col>
      <xdr:colOff>571500</xdr:colOff>
      <xdr:row>41</xdr:row>
      <xdr:rowOff>190500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576943</xdr:colOff>
      <xdr:row>24</xdr:row>
      <xdr:rowOff>65919</xdr:rowOff>
    </xdr:from>
    <xdr:to>
      <xdr:col>27</xdr:col>
      <xdr:colOff>462643</xdr:colOff>
      <xdr:row>40</xdr:row>
      <xdr:rowOff>58510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595993</xdr:colOff>
      <xdr:row>8</xdr:row>
      <xdr:rowOff>14288</xdr:rowOff>
    </xdr:from>
    <xdr:to>
      <xdr:col>27</xdr:col>
      <xdr:colOff>443593</xdr:colOff>
      <xdr:row>23</xdr:row>
      <xdr:rowOff>138416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63</xdr:row>
      <xdr:rowOff>0</xdr:rowOff>
    </xdr:from>
    <xdr:to>
      <xdr:col>21</xdr:col>
      <xdr:colOff>0</xdr:colOff>
      <xdr:row>76</xdr:row>
      <xdr:rowOff>188259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373060</xdr:colOff>
      <xdr:row>27</xdr:row>
      <xdr:rowOff>147336</xdr:rowOff>
    </xdr:from>
    <xdr:to>
      <xdr:col>27</xdr:col>
      <xdr:colOff>687385</xdr:colOff>
      <xdr:row>44</xdr:row>
      <xdr:rowOff>71136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733650</xdr:colOff>
      <xdr:row>8</xdr:row>
      <xdr:rowOff>212423</xdr:rowOff>
    </xdr:from>
    <xdr:to>
      <xdr:col>28</xdr:col>
      <xdr:colOff>381225</xdr:colOff>
      <xdr:row>26</xdr:row>
      <xdr:rowOff>145749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539751</xdr:colOff>
      <xdr:row>19</xdr:row>
      <xdr:rowOff>169333</xdr:rowOff>
    </xdr:from>
    <xdr:to>
      <xdr:col>19</xdr:col>
      <xdr:colOff>501153</xdr:colOff>
      <xdr:row>40</xdr:row>
      <xdr:rowOff>57274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582083</xdr:colOff>
      <xdr:row>39</xdr:row>
      <xdr:rowOff>169333</xdr:rowOff>
    </xdr:from>
    <xdr:to>
      <xdr:col>19</xdr:col>
      <xdr:colOff>543485</xdr:colOff>
      <xdr:row>60</xdr:row>
      <xdr:rowOff>57274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734786</xdr:colOff>
      <xdr:row>8</xdr:row>
      <xdr:rowOff>27214</xdr:rowOff>
    </xdr:from>
    <xdr:to>
      <xdr:col>20</xdr:col>
      <xdr:colOff>20412</xdr:colOff>
      <xdr:row>24</xdr:row>
      <xdr:rowOff>130630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744311</xdr:colOff>
      <xdr:row>25</xdr:row>
      <xdr:rowOff>16328</xdr:rowOff>
    </xdr:from>
    <xdr:to>
      <xdr:col>20</xdr:col>
      <xdr:colOff>10887</xdr:colOff>
      <xdr:row>41</xdr:row>
      <xdr:rowOff>35379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287111</xdr:colOff>
      <xdr:row>25</xdr:row>
      <xdr:rowOff>25853</xdr:rowOff>
    </xdr:from>
    <xdr:to>
      <xdr:col>26</xdr:col>
      <xdr:colOff>477611</xdr:colOff>
      <xdr:row>40</xdr:row>
      <xdr:rowOff>187778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191861</xdr:colOff>
      <xdr:row>8</xdr:row>
      <xdr:rowOff>27214</xdr:rowOff>
    </xdr:from>
    <xdr:to>
      <xdr:col>26</xdr:col>
      <xdr:colOff>420461</xdr:colOff>
      <xdr:row>24</xdr:row>
      <xdr:rowOff>130629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8</xdr:row>
      <xdr:rowOff>47625</xdr:rowOff>
    </xdr:from>
    <xdr:to>
      <xdr:col>19</xdr:col>
      <xdr:colOff>457200</xdr:colOff>
      <xdr:row>23</xdr:row>
      <xdr:rowOff>9124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28576</xdr:colOff>
      <xdr:row>25</xdr:row>
      <xdr:rowOff>28174</xdr:rowOff>
    </xdr:from>
    <xdr:to>
      <xdr:col>19</xdr:col>
      <xdr:colOff>91966</xdr:colOff>
      <xdr:row>42</xdr:row>
      <xdr:rowOff>39414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719137</xdr:colOff>
      <xdr:row>24</xdr:row>
      <xdr:rowOff>28174</xdr:rowOff>
    </xdr:from>
    <xdr:to>
      <xdr:col>26</xdr:col>
      <xdr:colOff>347662</xdr:colOff>
      <xdr:row>40</xdr:row>
      <xdr:rowOff>47224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761999</xdr:colOff>
      <xdr:row>8</xdr:row>
      <xdr:rowOff>47625</xdr:rowOff>
    </xdr:from>
    <xdr:to>
      <xdr:col>26</xdr:col>
      <xdr:colOff>304799</xdr:colOff>
      <xdr:row>23</xdr:row>
      <xdr:rowOff>9124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61912</xdr:colOff>
      <xdr:row>8</xdr:row>
      <xdr:rowOff>0</xdr:rowOff>
    </xdr:from>
    <xdr:to>
      <xdr:col>34</xdr:col>
      <xdr:colOff>61912</xdr:colOff>
      <xdr:row>22</xdr:row>
      <xdr:rowOff>68076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752475</xdr:colOff>
      <xdr:row>22</xdr:row>
      <xdr:rowOff>172851</xdr:rowOff>
    </xdr:from>
    <xdr:to>
      <xdr:col>34</xdr:col>
      <xdr:colOff>133350</xdr:colOff>
      <xdr:row>37</xdr:row>
      <xdr:rowOff>58551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752475</xdr:colOff>
      <xdr:row>37</xdr:row>
      <xdr:rowOff>182376</xdr:rowOff>
    </xdr:from>
    <xdr:to>
      <xdr:col>34</xdr:col>
      <xdr:colOff>133350</xdr:colOff>
      <xdr:row>52</xdr:row>
      <xdr:rowOff>68076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752475</xdr:colOff>
      <xdr:row>66</xdr:row>
      <xdr:rowOff>74240</xdr:rowOff>
    </xdr:from>
    <xdr:to>
      <xdr:col>34</xdr:col>
      <xdr:colOff>133350</xdr:colOff>
      <xdr:row>80</xdr:row>
      <xdr:rowOff>139234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34</xdr:col>
      <xdr:colOff>319647</xdr:colOff>
      <xdr:row>22</xdr:row>
      <xdr:rowOff>172851</xdr:rowOff>
    </xdr:from>
    <xdr:to>
      <xdr:col>40</xdr:col>
      <xdr:colOff>319647</xdr:colOff>
      <xdr:row>37</xdr:row>
      <xdr:rowOff>58551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319647</xdr:colOff>
      <xdr:row>37</xdr:row>
      <xdr:rowOff>172851</xdr:rowOff>
    </xdr:from>
    <xdr:to>
      <xdr:col>40</xdr:col>
      <xdr:colOff>319647</xdr:colOff>
      <xdr:row>52</xdr:row>
      <xdr:rowOff>58551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736786</xdr:colOff>
      <xdr:row>22</xdr:row>
      <xdr:rowOff>20332</xdr:rowOff>
    </xdr:from>
    <xdr:to>
      <xdr:col>33</xdr:col>
      <xdr:colOff>738867</xdr:colOff>
      <xdr:row>36</xdr:row>
      <xdr:rowOff>96532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231961</xdr:colOff>
      <xdr:row>55</xdr:row>
      <xdr:rowOff>41461</xdr:rowOff>
    </xdr:from>
    <xdr:to>
      <xdr:col>33</xdr:col>
      <xdr:colOff>481692</xdr:colOff>
      <xdr:row>69</xdr:row>
      <xdr:rowOff>117661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</xdr:col>
      <xdr:colOff>402212</xdr:colOff>
      <xdr:row>22</xdr:row>
      <xdr:rowOff>20332</xdr:rowOff>
    </xdr:from>
    <xdr:to>
      <xdr:col>40</xdr:col>
      <xdr:colOff>402212</xdr:colOff>
      <xdr:row>36</xdr:row>
      <xdr:rowOff>96532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34</xdr:col>
      <xdr:colOff>426222</xdr:colOff>
      <xdr:row>38</xdr:row>
      <xdr:rowOff>129707</xdr:rowOff>
    </xdr:from>
    <xdr:to>
      <xdr:col>40</xdr:col>
      <xdr:colOff>426222</xdr:colOff>
      <xdr:row>53</xdr:row>
      <xdr:rowOff>4201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231961</xdr:colOff>
      <xdr:row>6</xdr:row>
      <xdr:rowOff>106456</xdr:rowOff>
    </xdr:from>
    <xdr:to>
      <xdr:col>33</xdr:col>
      <xdr:colOff>481692</xdr:colOff>
      <xdr:row>20</xdr:row>
      <xdr:rowOff>105095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28</xdr:col>
      <xdr:colOff>231961</xdr:colOff>
      <xdr:row>38</xdr:row>
      <xdr:rowOff>128867</xdr:rowOff>
    </xdr:from>
    <xdr:to>
      <xdr:col>33</xdr:col>
      <xdr:colOff>481692</xdr:colOff>
      <xdr:row>53</xdr:row>
      <xdr:rowOff>5042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469139</xdr:colOff>
      <xdr:row>8</xdr:row>
      <xdr:rowOff>193981</xdr:rowOff>
    </xdr:from>
    <xdr:to>
      <xdr:col>33</xdr:col>
      <xdr:colOff>495012</xdr:colOff>
      <xdr:row>22</xdr:row>
      <xdr:rowOff>176124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469139</xdr:colOff>
      <xdr:row>23</xdr:row>
      <xdr:rowOff>114283</xdr:rowOff>
    </xdr:from>
    <xdr:to>
      <xdr:col>33</xdr:col>
      <xdr:colOff>495011</xdr:colOff>
      <xdr:row>37</xdr:row>
      <xdr:rowOff>121497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466529</xdr:colOff>
      <xdr:row>38</xdr:row>
      <xdr:rowOff>128377</xdr:rowOff>
    </xdr:from>
    <xdr:to>
      <xdr:col>33</xdr:col>
      <xdr:colOff>497621</xdr:colOff>
      <xdr:row>52</xdr:row>
      <xdr:rowOff>131508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34</xdr:col>
      <xdr:colOff>99971</xdr:colOff>
      <xdr:row>23</xdr:row>
      <xdr:rowOff>114283</xdr:rowOff>
    </xdr:from>
    <xdr:to>
      <xdr:col>40</xdr:col>
      <xdr:colOff>131286</xdr:colOff>
      <xdr:row>37</xdr:row>
      <xdr:rowOff>121497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%20REALIDAD%20PRODUCTIVA%20-%20RESULTADOS%20FINALES%20(PR&#193;CTICAS%20IRENE)\FRUTA%20DE%20HUESO\EXCEL%20An&#225;lisis%20de%20la%20Realidad%20productiva%202020_Frutales%20de%20hues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FdH"/>
      <sheetName val="MEL-REPR"/>
      <sheetName val="NEC-REPR"/>
      <sheetName val="ALB-REPR"/>
      <sheetName val="CER-REPR"/>
      <sheetName val="CIR-REPR"/>
      <sheetName val="MEL-EDAD"/>
      <sheetName val="PAR-EDAD"/>
      <sheetName val="PLA-EDAD"/>
      <sheetName val="NEC-EDAD"/>
      <sheetName val="ALB-EDAD"/>
      <sheetName val="CER-EDAD"/>
      <sheetName val="CIR-EDAD"/>
      <sheetName val="MEL-PEND"/>
      <sheetName val="PAR-PEND"/>
      <sheetName val="PLA-PEND"/>
      <sheetName val="ALB-PEND"/>
      <sheetName val="NEC-PEND"/>
      <sheetName val="CER-PEND"/>
      <sheetName val="CIR-PEND"/>
      <sheetName val="MEL-EXPL"/>
      <sheetName val="PAR-EXPL"/>
      <sheetName val="PLA-EXPL"/>
      <sheetName val="NEC-EXPL"/>
      <sheetName val="ALB-EXPL"/>
      <sheetName val="CER-EXPL"/>
      <sheetName val="CIR-EXPL"/>
      <sheetName val="MEL-VAR"/>
      <sheetName val="PAR-VAR"/>
      <sheetName val="PLA-VAR"/>
      <sheetName val="ALB-VAR"/>
      <sheetName val="NEC-VAR"/>
      <sheetName val="CER-VAR"/>
      <sheetName val="CIR-VAR"/>
    </sheetNames>
    <sheetDataSet>
      <sheetData sheetId="0" refreshError="1"/>
      <sheetData sheetId="1">
        <row r="6">
          <cell r="L6" t="str">
            <v>Melocotonero</v>
          </cell>
        </row>
        <row r="7">
          <cell r="L7" t="str">
            <v>Nectarino</v>
          </cell>
        </row>
        <row r="8">
          <cell r="L8" t="str">
            <v>Albaricoquero</v>
          </cell>
        </row>
        <row r="9">
          <cell r="L9" t="str">
            <v>Cerezo</v>
          </cell>
        </row>
        <row r="10">
          <cell r="L10" t="str">
            <v>Ciruelo</v>
          </cell>
        </row>
      </sheetData>
      <sheetData sheetId="2">
        <row r="8">
          <cell r="C8">
            <v>1632.15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BDA_Frutales%20de%20Hueso_A&#241;o_Plantacion_RSU_REGEPA_2021_2020.xlsx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BDA_Frutales%20de%20Hueso_A&#241;o_Plantacion_RSU_REGEPA_2021_2020.xlsx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BDA_Frutales%20de%20Hueso_A&#241;o_Plantacion_RSU_REGEPA_2021_2020.xlsx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hyperlink" Target="BDA_Frutales%20de%20Hueso_A&#241;o_Plantacion_RSU_REGEPA_2021_2020.xlsx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BDA_Frutales%20de%20Hueso_A&#241;o_Plantacion_RSU_REGEPA_2021_2020.xlsx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hyperlink" Target="BDA_Frutales%20de%20Hueso_A&#241;o_Plantacion_RSU_REGEPA_2021_2020.xlsx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hyperlink" Target="BDA_Frutales%20de%20Hueso_A&#241;o_Plantacion_RSU_REGEPA_2021_2020.xlsx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hyperlink" Target="TABLA%20CON%20TODAS%20LAS%20VARIEDADES+CARACTER&#205;STICAS.xlsx" TargetMode="External"/><Relationship Id="rId1" Type="http://schemas.openxmlformats.org/officeDocument/2006/relationships/hyperlink" Target="BDA_Frutales%20de%20Hueso_A&#241;o_Plantacion_RSU_REGEPA_2021_2020.xlsx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TABLA%20CON%20TODAS%20LAS%20VARIEDADES+CARACTER&#205;STICAS.xlsx" TargetMode="External"/><Relationship Id="rId1" Type="http://schemas.openxmlformats.org/officeDocument/2006/relationships/hyperlink" Target="BDA_Frutales%20de%20Hueso_A&#241;o_Plantacion_RSU_REGEPA_2021_2020.xlsx" TargetMode="External"/><Relationship Id="rId4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TABLA%20CON%20TODAS%20LAS%20VARIEDADES+CARACTER&#205;STICAS.xlsx" TargetMode="External"/><Relationship Id="rId1" Type="http://schemas.openxmlformats.org/officeDocument/2006/relationships/hyperlink" Target="BDA_Frutales%20de%20Hueso_A&#241;o_Plantacion_RSU_REGEPA_2021_2020.xlsx" TargetMode="External"/><Relationship Id="rId4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BDA_Frutales%20de%20Hueso_A&#241;o_Plantacion_RSU_REGEPA_2021.xlsx" TargetMode="External"/><Relationship Id="rId1" Type="http://schemas.openxmlformats.org/officeDocument/2006/relationships/hyperlink" Target="..\Datos\DATOS%20FEGAregepa%202021_21_01_2022\2020%20FEGA%20frutales.xlsx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hyperlink" Target="TABLA%20CON%20TODAS%20LAS%20VARIEDADES+CARACTER&#205;STICAS.xlsx" TargetMode="External"/><Relationship Id="rId1" Type="http://schemas.openxmlformats.org/officeDocument/2006/relationships/hyperlink" Target="BDA_Frutales%20de%20Hueso_A&#241;o_Plantacion_RSU_REGEPA_2021_2020.xlsx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hyperlink" Target="TABLA%20CON%20TODAS%20LAS%20VARIEDADES+CARACTER&#205;STICAS.xlsx" TargetMode="External"/><Relationship Id="rId1" Type="http://schemas.openxmlformats.org/officeDocument/2006/relationships/hyperlink" Target="BDA_Frutales%20de%20Hueso_A&#241;o_Plantacion_RSU_REGEPA_2021_2020.xlsx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TABLA%20CON%20TODAS%20LAS%20VARIEDADES+CARACTER&#205;STICAS.xlsx" TargetMode="External"/><Relationship Id="rId1" Type="http://schemas.openxmlformats.org/officeDocument/2006/relationships/hyperlink" Target="BDA_Frutales%20de%20Hueso_A&#241;o_Plantacion_RSU_REGEPA_2021_2020.xlsx" TargetMode="External"/><Relationship Id="rId4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hyperlink" Target="TABLA%20CON%20TODAS%20LAS%20VARIEDADES+CARACTER&#205;STICAS.xlsx" TargetMode="External"/><Relationship Id="rId1" Type="http://schemas.openxmlformats.org/officeDocument/2006/relationships/hyperlink" Target="BDA_Frutales%20de%20Hueso_A&#241;o_Plantacion_RSU_REGEPA_2021_2020.xls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BDA_Frutales%20de%20Hueso_A&#241;o_Plantacion_RSU_REGEPA_2021.xls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BDA_Frutales%20de%20Hueso_A&#241;o_Plantacion_RSU_REGEPA_2021_2020.xlsx" TargetMode="External"/><Relationship Id="rId1" Type="http://schemas.openxmlformats.org/officeDocument/2006/relationships/hyperlink" Target="..\Datos\DATOS%20FEGAregepa%202021_21_01_2022\2020%20FEGA%20frutales.xlsx" TargetMode="External"/><Relationship Id="rId4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Superficies%20Melocot&#243;n%20y%20Nectarina%202021%20(corregido).xlsx" TargetMode="External"/><Relationship Id="rId2" Type="http://schemas.openxmlformats.org/officeDocument/2006/relationships/hyperlink" Target="BDA_Frutales%20de%20Hueso_A&#241;o_Plantacion_RSU_REGEPA_2021_2020.xlsx" TargetMode="External"/><Relationship Id="rId1" Type="http://schemas.openxmlformats.org/officeDocument/2006/relationships/hyperlink" Target="..\Datos\DATOS%20FEGAregepa%202021_21_01_2022\2020%20FEGA%20frutales.xlsx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Superficies%20Melocot&#243;n%20y%20Nectarina%202021%20(corregido).xlsx" TargetMode="External"/><Relationship Id="rId2" Type="http://schemas.openxmlformats.org/officeDocument/2006/relationships/hyperlink" Target="BDA_Frutales%20de%20Hueso_A&#241;o_Plantacion_RSU_REGEPA_2021_2020.xlsx" TargetMode="External"/><Relationship Id="rId1" Type="http://schemas.openxmlformats.org/officeDocument/2006/relationships/hyperlink" Target="..\Datos\DATOS%20FEGAregepa%202021_21_01_2022\2020%20FEGA%20frutales.xlsx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Superficies-Producci&#243;n%202021.%20Avances%20MAPA%20ES.xlsx" TargetMode="External"/><Relationship Id="rId2" Type="http://schemas.openxmlformats.org/officeDocument/2006/relationships/hyperlink" Target="BDA_Frutales%20de%20Hueso_A&#241;o_Plantacion_RSU_REGEPA_2021.xlsx" TargetMode="External"/><Relationship Id="rId1" Type="http://schemas.openxmlformats.org/officeDocument/2006/relationships/hyperlink" Target="..\Datos\DATOS%20FEGAregepa%202021_21_01_2022\2020%20FEGA%20frutales.xlsx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Superficies-Producci&#243;n%202021.%20Avances%20MAPA%20ES.xlsx" TargetMode="External"/><Relationship Id="rId2" Type="http://schemas.openxmlformats.org/officeDocument/2006/relationships/hyperlink" Target="BDA_Frutales%20de%20Hueso_A&#241;o_Plantacion_RSU_REGEPA_2021_2020.xlsx" TargetMode="External"/><Relationship Id="rId1" Type="http://schemas.openxmlformats.org/officeDocument/2006/relationships/hyperlink" Target="..\Datos\DATOS%20FEGAregepa%202021_21_01_2022\2020%20FEGA%20frutales.xlsx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Superficies-Producci&#243;n%202021.%20Avances%20MAPA%20ES.xlsx" TargetMode="External"/><Relationship Id="rId2" Type="http://schemas.openxmlformats.org/officeDocument/2006/relationships/hyperlink" Target="BDA_Frutales%20de%20Hueso_A&#241;o_Plantacion_RSU_REGEPA_2021_2020.xlsx" TargetMode="External"/><Relationship Id="rId1" Type="http://schemas.openxmlformats.org/officeDocument/2006/relationships/hyperlink" Target="..\Datos\DATOS%20FEGAregepa%202021_21_01_2022\2020%20FEGA%20frutales.xlsx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2:M30"/>
  <sheetViews>
    <sheetView workbookViewId="0">
      <selection activeCell="A9" sqref="A9"/>
    </sheetView>
  </sheetViews>
  <sheetFormatPr baseColWidth="10" defaultRowHeight="14.4" x14ac:dyDescent="0.3"/>
  <cols>
    <col min="1" max="1" width="42.6640625" customWidth="1"/>
  </cols>
  <sheetData>
    <row r="2" spans="1:13" x14ac:dyDescent="0.3">
      <c r="F2" s="346" t="s">
        <v>207</v>
      </c>
      <c r="G2" s="346"/>
      <c r="H2" s="346"/>
      <c r="I2" s="344"/>
      <c r="J2" s="344"/>
      <c r="K2" s="344"/>
      <c r="L2" s="344"/>
    </row>
    <row r="3" spans="1:13" x14ac:dyDescent="0.3">
      <c r="F3" s="277" t="s">
        <v>211</v>
      </c>
      <c r="G3" s="277"/>
      <c r="H3" s="277"/>
    </row>
    <row r="4" spans="1:13" x14ac:dyDescent="0.3">
      <c r="F4" s="277" t="s">
        <v>212</v>
      </c>
      <c r="G4" s="277"/>
      <c r="H4" s="277"/>
    </row>
    <row r="7" spans="1:13" ht="18" x14ac:dyDescent="0.3">
      <c r="A7" s="356" t="s">
        <v>87</v>
      </c>
      <c r="B7" s="356"/>
      <c r="C7" s="356"/>
      <c r="D7" s="356"/>
      <c r="E7" s="356"/>
      <c r="F7" s="357"/>
    </row>
    <row r="8" spans="1:13" ht="15.6" x14ac:dyDescent="0.3">
      <c r="A8" s="358" t="s">
        <v>86</v>
      </c>
      <c r="B8" s="358"/>
      <c r="C8" s="358"/>
      <c r="D8" s="358"/>
      <c r="E8" s="358"/>
      <c r="F8" s="359"/>
      <c r="I8" s="142"/>
      <c r="J8" s="142"/>
      <c r="K8" s="142"/>
      <c r="L8" s="142"/>
      <c r="M8" s="142"/>
    </row>
    <row r="9" spans="1:13" x14ac:dyDescent="0.3">
      <c r="A9" s="141" t="s">
        <v>203</v>
      </c>
      <c r="B9" s="139"/>
      <c r="C9" s="139"/>
      <c r="D9" s="139"/>
      <c r="E9" s="139"/>
      <c r="F9" s="140"/>
      <c r="I9" s="242"/>
      <c r="J9" s="242"/>
    </row>
    <row r="10" spans="1:13" x14ac:dyDescent="0.3">
      <c r="A10" s="141" t="s">
        <v>150</v>
      </c>
      <c r="B10" s="139"/>
      <c r="C10" s="139"/>
      <c r="D10" s="139"/>
      <c r="E10" s="139"/>
      <c r="F10" s="140"/>
    </row>
    <row r="11" spans="1:13" x14ac:dyDescent="0.3">
      <c r="A11" s="139" t="s">
        <v>59</v>
      </c>
      <c r="B11" s="139"/>
      <c r="C11" s="139"/>
      <c r="D11" s="139"/>
      <c r="E11" s="139"/>
      <c r="F11" s="140"/>
    </row>
    <row r="12" spans="1:13" x14ac:dyDescent="0.3">
      <c r="A12" s="139" t="s">
        <v>67</v>
      </c>
      <c r="B12" s="139"/>
      <c r="C12" s="139"/>
      <c r="D12" s="139"/>
      <c r="E12" s="139"/>
      <c r="F12" s="140"/>
    </row>
    <row r="13" spans="1:13" x14ac:dyDescent="0.3">
      <c r="A13" s="139" t="s">
        <v>72</v>
      </c>
      <c r="B13" s="139"/>
      <c r="C13" s="139"/>
      <c r="D13" s="139"/>
      <c r="E13" s="139"/>
      <c r="F13" s="140"/>
    </row>
    <row r="14" spans="1:13" x14ac:dyDescent="0.3">
      <c r="A14" s="139" t="s">
        <v>73</v>
      </c>
      <c r="B14" s="139"/>
      <c r="C14" s="139"/>
      <c r="D14" s="139"/>
      <c r="E14" s="139"/>
      <c r="F14" s="140"/>
    </row>
    <row r="15" spans="1:13" ht="15.6" x14ac:dyDescent="0.3">
      <c r="A15" s="360" t="s">
        <v>148</v>
      </c>
      <c r="B15" s="360"/>
      <c r="C15" s="360"/>
      <c r="D15" s="360"/>
      <c r="E15" s="360"/>
      <c r="F15" s="361"/>
    </row>
    <row r="16" spans="1:13" x14ac:dyDescent="0.3">
      <c r="A16" s="141" t="s">
        <v>0</v>
      </c>
      <c r="B16" s="139"/>
      <c r="C16" s="139"/>
      <c r="D16" s="139"/>
      <c r="E16" s="139"/>
      <c r="F16" s="140"/>
    </row>
    <row r="17" spans="1:6" x14ac:dyDescent="0.3">
      <c r="A17" s="139" t="s">
        <v>64</v>
      </c>
      <c r="B17" s="139"/>
      <c r="C17" s="139"/>
      <c r="D17" s="139"/>
      <c r="E17" s="139"/>
      <c r="F17" s="140"/>
    </row>
    <row r="18" spans="1:6" x14ac:dyDescent="0.3">
      <c r="A18" s="139" t="s">
        <v>66</v>
      </c>
      <c r="B18" s="139"/>
      <c r="C18" s="139"/>
      <c r="D18" s="139"/>
      <c r="E18" s="139"/>
      <c r="F18" s="140"/>
    </row>
    <row r="19" spans="1:6" x14ac:dyDescent="0.3">
      <c r="A19" s="139" t="s">
        <v>59</v>
      </c>
      <c r="B19" s="139"/>
      <c r="C19" s="139"/>
      <c r="D19" s="139"/>
      <c r="E19" s="139"/>
      <c r="F19" s="140"/>
    </row>
    <row r="20" spans="1:6" x14ac:dyDescent="0.3">
      <c r="A20" s="139" t="s">
        <v>149</v>
      </c>
      <c r="B20" s="139"/>
      <c r="C20" s="139"/>
      <c r="D20" s="139"/>
      <c r="E20" s="139"/>
      <c r="F20" s="140"/>
    </row>
    <row r="21" spans="1:6" x14ac:dyDescent="0.3">
      <c r="A21" s="141" t="s">
        <v>72</v>
      </c>
      <c r="B21" s="139"/>
      <c r="C21" s="139"/>
      <c r="D21" s="139"/>
      <c r="E21" s="139"/>
      <c r="F21" s="140"/>
    </row>
    <row r="22" spans="1:6" x14ac:dyDescent="0.3">
      <c r="A22" s="141" t="s">
        <v>73</v>
      </c>
      <c r="B22" s="139"/>
      <c r="C22" s="139"/>
      <c r="D22" s="139"/>
      <c r="E22" s="139"/>
      <c r="F22" s="140"/>
    </row>
    <row r="23" spans="1:6" ht="15.6" x14ac:dyDescent="0.3">
      <c r="A23" s="360" t="s">
        <v>158</v>
      </c>
      <c r="B23" s="360"/>
      <c r="C23" s="360"/>
      <c r="D23" s="360"/>
      <c r="E23" s="360"/>
      <c r="F23" s="361"/>
    </row>
    <row r="24" spans="1:6" x14ac:dyDescent="0.3">
      <c r="A24" s="141" t="s">
        <v>0</v>
      </c>
      <c r="B24" s="139"/>
      <c r="C24" s="139"/>
      <c r="D24" s="139"/>
      <c r="E24" s="139"/>
      <c r="F24" s="140"/>
    </row>
    <row r="25" spans="1:6" x14ac:dyDescent="0.3">
      <c r="A25" s="139" t="s">
        <v>64</v>
      </c>
      <c r="B25" s="139"/>
      <c r="C25" s="139"/>
      <c r="D25" s="139"/>
      <c r="E25" s="139"/>
      <c r="F25" s="140"/>
    </row>
    <row r="26" spans="1:6" x14ac:dyDescent="0.3">
      <c r="A26" s="139" t="s">
        <v>66</v>
      </c>
      <c r="B26" s="139"/>
      <c r="C26" s="139"/>
      <c r="D26" s="139"/>
      <c r="E26" s="139"/>
      <c r="F26" s="140"/>
    </row>
    <row r="27" spans="1:6" x14ac:dyDescent="0.3">
      <c r="A27" s="139" t="s">
        <v>59</v>
      </c>
      <c r="B27" s="139"/>
      <c r="C27" s="139"/>
      <c r="D27" s="139"/>
      <c r="E27" s="139"/>
      <c r="F27" s="140"/>
    </row>
    <row r="28" spans="1:6" x14ac:dyDescent="0.3">
      <c r="A28" s="139" t="s">
        <v>67</v>
      </c>
      <c r="B28" s="139"/>
      <c r="C28" s="139"/>
      <c r="D28" s="139"/>
      <c r="E28" s="139"/>
      <c r="F28" s="140"/>
    </row>
    <row r="29" spans="1:6" x14ac:dyDescent="0.3">
      <c r="A29" s="141" t="s">
        <v>72</v>
      </c>
      <c r="B29" s="139"/>
      <c r="C29" s="139"/>
      <c r="D29" s="139"/>
      <c r="E29" s="139"/>
      <c r="F29" s="140"/>
    </row>
    <row r="30" spans="1:6" x14ac:dyDescent="0.3">
      <c r="A30" s="141" t="s">
        <v>73</v>
      </c>
      <c r="B30" s="139"/>
      <c r="C30" s="139"/>
      <c r="D30" s="139"/>
      <c r="E30" s="139"/>
      <c r="F30" s="140"/>
    </row>
  </sheetData>
  <mergeCells count="4">
    <mergeCell ref="A7:F7"/>
    <mergeCell ref="A8:F8"/>
    <mergeCell ref="A15:F15"/>
    <mergeCell ref="A23:F23"/>
  </mergeCells>
  <hyperlinks>
    <hyperlink ref="A10" location="'MEL-REPR'!A1" display="MELOCOTONERO-PARAGUAYO-PLATERINO" xr:uid="{00000000-0004-0000-0000-000000000000}"/>
    <hyperlink ref="A11" location="'NEC-REPR'!A1" display="NECTARINO" xr:uid="{00000000-0004-0000-0000-000001000000}"/>
    <hyperlink ref="A12" location="'CIR-REPR'!A1" display="CIRUELO" xr:uid="{00000000-0004-0000-0000-000002000000}"/>
    <hyperlink ref="A13" location="'CER-REPR'!A1" display="CEREZO" xr:uid="{00000000-0004-0000-0000-000003000000}"/>
    <hyperlink ref="A14" location="'ALB-REPR'!A1" display="ALBARICOQUERO" xr:uid="{00000000-0004-0000-0000-000004000000}"/>
    <hyperlink ref="A16" location="'MEL-EDAD'!A1" display="MELOCOTONERO" xr:uid="{00000000-0004-0000-0000-000005000000}"/>
    <hyperlink ref="A17" location="'PAR-EDAD'!A1" display="PARAGUAYO" xr:uid="{00000000-0004-0000-0000-000006000000}"/>
    <hyperlink ref="A18" location="'PLA-EDAD'!A1" display="PLATERINO" xr:uid="{00000000-0004-0000-0000-000007000000}"/>
    <hyperlink ref="A19" location="'NEC-EDAD'!A1" display="NECTARINO" xr:uid="{00000000-0004-0000-0000-000008000000}"/>
    <hyperlink ref="A20" location="'CIR-EDAD'!A1" display="CIRUELO " xr:uid="{00000000-0004-0000-0000-000009000000}"/>
    <hyperlink ref="A21" location="'CER-EDAD'!A1" display="CEREZO" xr:uid="{00000000-0004-0000-0000-00000A000000}"/>
    <hyperlink ref="A22" location="'ALB-EDAD'!A1" display="ALBARICOQUERO" xr:uid="{00000000-0004-0000-0000-00000B000000}"/>
    <hyperlink ref="A24" location="'MEL-VAR'!A1" display="MELOCOTONERO" xr:uid="{00000000-0004-0000-0000-00000C000000}"/>
    <hyperlink ref="A25" location="'PAR-VAR'!A1" display="PARAGUAYO" xr:uid="{00000000-0004-0000-0000-00000D000000}"/>
    <hyperlink ref="A26" location="'PLA-VAR'!A1" display="PLATERINO" xr:uid="{00000000-0004-0000-0000-00000E000000}"/>
    <hyperlink ref="A27" location="'NEC-VAR'!A1" display="NECTARINO" xr:uid="{00000000-0004-0000-0000-00000F000000}"/>
    <hyperlink ref="A28" location="'CIR-VAR'!A1" display="CIRUELO" xr:uid="{00000000-0004-0000-0000-000010000000}"/>
    <hyperlink ref="A29" location="'CER-VAR'!A1" display="CEREZO" xr:uid="{00000000-0004-0000-0000-000011000000}"/>
    <hyperlink ref="A30" location="'ALB-VAR'!A1" display="ALBARICOQUERO" xr:uid="{00000000-0004-0000-0000-000012000000}"/>
    <hyperlink ref="A9" location="FdH!A1" display="FRUTA DE HUESO TOTAL " xr:uid="{00000000-0004-0000-0000-000013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/>
  </sheetPr>
  <dimension ref="A1:AK88"/>
  <sheetViews>
    <sheetView topLeftCell="A22" zoomScale="90" zoomScaleNormal="90" workbookViewId="0">
      <selection activeCell="X43" sqref="X43"/>
    </sheetView>
  </sheetViews>
  <sheetFormatPr baseColWidth="10" defaultRowHeight="14.4" x14ac:dyDescent="0.3"/>
  <cols>
    <col min="1" max="1" width="21.109375" bestFit="1" customWidth="1"/>
    <col min="2" max="2" width="9.5546875" customWidth="1"/>
    <col min="3" max="3" width="9.33203125" customWidth="1"/>
    <col min="4" max="4" width="9" customWidth="1"/>
    <col min="5" max="5" width="9.33203125" customWidth="1"/>
    <col min="6" max="6" width="9" customWidth="1"/>
    <col min="7" max="7" width="9.44140625" customWidth="1"/>
    <col min="8" max="10" width="8.5546875" customWidth="1"/>
    <col min="11" max="11" width="8" customWidth="1"/>
    <col min="12" max="12" width="8.33203125" customWidth="1"/>
    <col min="13" max="13" width="8" bestFit="1" customWidth="1"/>
    <col min="14" max="14" width="7.5546875" customWidth="1"/>
    <col min="15" max="15" width="7.88671875" customWidth="1"/>
    <col min="16" max="16" width="8.33203125" customWidth="1"/>
    <col min="17" max="17" width="8.109375" customWidth="1"/>
    <col min="18" max="18" width="8.33203125" customWidth="1"/>
    <col min="19" max="19" width="8.44140625" customWidth="1"/>
    <col min="20" max="20" width="8.109375" customWidth="1"/>
    <col min="21" max="21" width="7.6640625" customWidth="1"/>
    <col min="22" max="22" width="7.88671875" customWidth="1"/>
    <col min="23" max="24" width="8" customWidth="1"/>
    <col min="25" max="25" width="17.6640625" customWidth="1"/>
    <col min="26" max="26" width="17" bestFit="1" customWidth="1"/>
    <col min="27" max="27" width="17.6640625" bestFit="1" customWidth="1"/>
  </cols>
  <sheetData>
    <row r="1" spans="1:27" x14ac:dyDescent="0.3">
      <c r="A1" s="244" t="s">
        <v>154</v>
      </c>
      <c r="B1" s="49" t="s">
        <v>147</v>
      </c>
      <c r="J1" s="243" t="s">
        <v>156</v>
      </c>
      <c r="K1" s="49" t="s">
        <v>157</v>
      </c>
    </row>
    <row r="7" spans="1:27" ht="20.399999999999999" x14ac:dyDescent="0.3">
      <c r="A7" s="58" t="s">
        <v>0</v>
      </c>
    </row>
    <row r="9" spans="1:27" ht="31.2" x14ac:dyDescent="0.3">
      <c r="A9" s="334" t="s">
        <v>58</v>
      </c>
      <c r="B9" s="248" t="s">
        <v>151</v>
      </c>
      <c r="C9" s="248">
        <v>2000</v>
      </c>
      <c r="D9" s="248">
        <v>2001</v>
      </c>
      <c r="E9" s="248">
        <v>2002</v>
      </c>
      <c r="F9" s="248">
        <v>2003</v>
      </c>
      <c r="G9" s="248">
        <v>2004</v>
      </c>
      <c r="H9" s="248">
        <v>2005</v>
      </c>
      <c r="I9" s="248">
        <v>2006</v>
      </c>
      <c r="J9" s="248">
        <v>2007</v>
      </c>
      <c r="K9" s="248">
        <v>2008</v>
      </c>
      <c r="L9" s="248">
        <v>2009</v>
      </c>
      <c r="M9" s="248">
        <v>2010</v>
      </c>
      <c r="N9" s="248">
        <v>2011</v>
      </c>
      <c r="O9" s="248">
        <v>2012</v>
      </c>
      <c r="P9" s="248">
        <v>2013</v>
      </c>
      <c r="Q9" s="248">
        <v>2014</v>
      </c>
      <c r="R9" s="248">
        <v>2015</v>
      </c>
      <c r="S9" s="248">
        <v>2016</v>
      </c>
      <c r="T9" s="248">
        <v>2017</v>
      </c>
      <c r="U9" s="248">
        <v>2018</v>
      </c>
      <c r="V9" s="248">
        <v>2019</v>
      </c>
      <c r="W9" s="248">
        <v>2020</v>
      </c>
      <c r="X9" s="248">
        <v>2021</v>
      </c>
      <c r="Y9" s="249" t="s">
        <v>152</v>
      </c>
      <c r="Z9" s="249" t="s">
        <v>146</v>
      </c>
      <c r="AA9" s="250" t="s">
        <v>153</v>
      </c>
    </row>
    <row r="10" spans="1:27" x14ac:dyDescent="0.3">
      <c r="A10" s="245" t="s">
        <v>6</v>
      </c>
      <c r="B10" s="257">
        <v>205.4</v>
      </c>
      <c r="C10" s="257">
        <v>99.329999999999956</v>
      </c>
      <c r="D10" s="257">
        <v>7.4500000000000011</v>
      </c>
      <c r="E10" s="257">
        <v>14.44</v>
      </c>
      <c r="F10" s="257">
        <v>37.74</v>
      </c>
      <c r="G10" s="257">
        <v>35.520000000000003</v>
      </c>
      <c r="H10" s="257">
        <v>64.049999999999983</v>
      </c>
      <c r="I10" s="257">
        <v>6.6599999999999993</v>
      </c>
      <c r="J10" s="257">
        <v>11.889999999999999</v>
      </c>
      <c r="K10" s="257">
        <v>30.519999999999996</v>
      </c>
      <c r="L10" s="257">
        <v>34.699999999999996</v>
      </c>
      <c r="M10" s="257">
        <v>63.230000000000011</v>
      </c>
      <c r="N10" s="257">
        <v>77.609999999999985</v>
      </c>
      <c r="O10" s="257">
        <v>109.50999999999999</v>
      </c>
      <c r="P10" s="257">
        <v>44.86</v>
      </c>
      <c r="Q10" s="257">
        <v>107.47999999999999</v>
      </c>
      <c r="R10" s="257">
        <v>155.92999999999998</v>
      </c>
      <c r="S10" s="257">
        <v>56.01</v>
      </c>
      <c r="T10" s="257">
        <v>114.3</v>
      </c>
      <c r="U10" s="257">
        <v>59.749999999999993</v>
      </c>
      <c r="V10" s="257">
        <v>59.28</v>
      </c>
      <c r="W10" s="257">
        <v>35.949999999999996</v>
      </c>
      <c r="X10" s="257">
        <v>26.020000000000003</v>
      </c>
      <c r="Y10" s="257">
        <v>3.9999999999999987</v>
      </c>
      <c r="Z10" s="257">
        <v>1461.63</v>
      </c>
      <c r="AA10" s="258">
        <f>Z10/$Z$67</f>
        <v>5.6299710456871079E-2</v>
      </c>
    </row>
    <row r="11" spans="1:27" x14ac:dyDescent="0.3">
      <c r="A11" s="246" t="s">
        <v>7</v>
      </c>
      <c r="B11" s="255">
        <v>18.16</v>
      </c>
      <c r="C11" s="255">
        <v>14.219999999999999</v>
      </c>
      <c r="D11" s="255"/>
      <c r="E11" s="255"/>
      <c r="F11" s="255">
        <v>11.79</v>
      </c>
      <c r="G11" s="255"/>
      <c r="H11" s="255">
        <v>0.1</v>
      </c>
      <c r="I11" s="255"/>
      <c r="J11" s="255">
        <v>0.92</v>
      </c>
      <c r="K11" s="255"/>
      <c r="L11" s="255"/>
      <c r="M11" s="255">
        <v>5.79</v>
      </c>
      <c r="N11" s="255"/>
      <c r="O11" s="255">
        <v>1.84</v>
      </c>
      <c r="P11" s="255">
        <v>22.35</v>
      </c>
      <c r="Q11" s="255">
        <v>32.07</v>
      </c>
      <c r="R11" s="255">
        <v>23.240000000000002</v>
      </c>
      <c r="S11" s="255">
        <v>0.47000000000000003</v>
      </c>
      <c r="T11" s="255">
        <v>4.5199999999999996</v>
      </c>
      <c r="U11" s="255">
        <v>7.08</v>
      </c>
      <c r="V11" s="255"/>
      <c r="W11" s="255">
        <v>1.75</v>
      </c>
      <c r="X11" s="255"/>
      <c r="Y11" s="255"/>
      <c r="Z11" s="255">
        <v>144.29999999999998</v>
      </c>
      <c r="AA11" s="256">
        <f>Z11/$Z$67</f>
        <v>5.5582111881437128E-3</v>
      </c>
    </row>
    <row r="12" spans="1:27" x14ac:dyDescent="0.3">
      <c r="A12" s="246" t="s">
        <v>8</v>
      </c>
      <c r="B12" s="59">
        <v>3.21</v>
      </c>
      <c r="C12" s="59">
        <v>0.66</v>
      </c>
      <c r="D12" s="59"/>
      <c r="E12" s="59"/>
      <c r="F12" s="59"/>
      <c r="G12" s="59"/>
      <c r="H12" s="59">
        <v>1.72</v>
      </c>
      <c r="I12" s="59"/>
      <c r="J12" s="59"/>
      <c r="K12" s="59"/>
      <c r="L12" s="59"/>
      <c r="M12" s="59">
        <v>4.5999999999999996</v>
      </c>
      <c r="N12" s="59">
        <v>7.0000000000000007E-2</v>
      </c>
      <c r="O12" s="59"/>
      <c r="P12" s="59"/>
      <c r="Q12" s="59">
        <v>0.97000000000000008</v>
      </c>
      <c r="R12" s="59">
        <v>3.66</v>
      </c>
      <c r="S12" s="59"/>
      <c r="T12" s="59">
        <v>7.0000000000000007E-2</v>
      </c>
      <c r="U12" s="59">
        <v>0.03</v>
      </c>
      <c r="V12" s="59">
        <v>0.17</v>
      </c>
      <c r="W12" s="59">
        <v>1.04</v>
      </c>
      <c r="X12" s="59"/>
      <c r="Y12" s="59">
        <v>0.60000000000000009</v>
      </c>
      <c r="Z12" s="59">
        <v>16.8</v>
      </c>
      <c r="AA12" s="251">
        <f t="shared" ref="AA12:AA67" si="0">Z12/$Z$67</f>
        <v>6.4710982647827025E-4</v>
      </c>
    </row>
    <row r="13" spans="1:27" x14ac:dyDescent="0.3">
      <c r="A13" s="246" t="s">
        <v>9</v>
      </c>
      <c r="B13" s="59">
        <v>12.940000000000001</v>
      </c>
      <c r="C13" s="59">
        <v>12.01</v>
      </c>
      <c r="D13" s="59">
        <v>0.76</v>
      </c>
      <c r="E13" s="59">
        <v>7.01</v>
      </c>
      <c r="F13" s="59">
        <v>0.02</v>
      </c>
      <c r="G13" s="59">
        <v>0.38</v>
      </c>
      <c r="H13" s="59">
        <v>0.18</v>
      </c>
      <c r="I13" s="59">
        <v>0.25</v>
      </c>
      <c r="J13" s="59">
        <v>0.36</v>
      </c>
      <c r="K13" s="59"/>
      <c r="L13" s="59">
        <v>0.51</v>
      </c>
      <c r="M13" s="59">
        <v>0.70000000000000018</v>
      </c>
      <c r="N13" s="59">
        <v>0.33</v>
      </c>
      <c r="O13" s="59">
        <v>0.47</v>
      </c>
      <c r="P13" s="59">
        <v>0.03</v>
      </c>
      <c r="Q13" s="59">
        <v>19.489999999999998</v>
      </c>
      <c r="R13" s="59">
        <v>0.48</v>
      </c>
      <c r="S13" s="59">
        <v>4.0599999999999996</v>
      </c>
      <c r="T13" s="59">
        <v>1.4300000000000002</v>
      </c>
      <c r="U13" s="59">
        <v>6.6099999999999994</v>
      </c>
      <c r="V13" s="59"/>
      <c r="W13" s="59">
        <v>0.28000000000000003</v>
      </c>
      <c r="X13" s="59"/>
      <c r="Y13" s="59">
        <v>0.77</v>
      </c>
      <c r="Z13" s="59">
        <v>69.069999999999993</v>
      </c>
      <c r="AA13" s="251">
        <f t="shared" si="0"/>
        <v>2.6604687925508405E-3</v>
      </c>
    </row>
    <row r="14" spans="1:27" x14ac:dyDescent="0.3">
      <c r="A14" s="246" t="s">
        <v>10</v>
      </c>
      <c r="B14" s="59">
        <v>95.36</v>
      </c>
      <c r="C14" s="59">
        <v>45.44</v>
      </c>
      <c r="D14" s="59">
        <v>4.8600000000000003</v>
      </c>
      <c r="E14" s="59">
        <v>6.27</v>
      </c>
      <c r="F14" s="59">
        <v>25.379999999999995</v>
      </c>
      <c r="G14" s="59">
        <v>19.95</v>
      </c>
      <c r="H14" s="59">
        <v>14.53</v>
      </c>
      <c r="I14" s="59">
        <v>4.3999999999999995</v>
      </c>
      <c r="J14" s="59">
        <v>9.75</v>
      </c>
      <c r="K14" s="59">
        <v>11.889999999999999</v>
      </c>
      <c r="L14" s="59">
        <v>6.16</v>
      </c>
      <c r="M14" s="59">
        <v>17.63</v>
      </c>
      <c r="N14" s="59">
        <v>13.07</v>
      </c>
      <c r="O14" s="59">
        <v>11.97</v>
      </c>
      <c r="P14" s="59">
        <v>6.96</v>
      </c>
      <c r="Q14" s="59">
        <v>11.15</v>
      </c>
      <c r="R14" s="59">
        <v>10.899999999999999</v>
      </c>
      <c r="S14" s="59">
        <v>9.5300000000000011</v>
      </c>
      <c r="T14" s="59">
        <v>16.54</v>
      </c>
      <c r="U14" s="59">
        <v>15.830000000000002</v>
      </c>
      <c r="V14" s="59">
        <v>11.46</v>
      </c>
      <c r="W14" s="59">
        <v>12.840000000000002</v>
      </c>
      <c r="X14" s="59">
        <v>7.22</v>
      </c>
      <c r="Y14" s="59">
        <v>1.1600000000000001</v>
      </c>
      <c r="Z14" s="59">
        <v>390.25000000000017</v>
      </c>
      <c r="AA14" s="251">
        <f t="shared" si="0"/>
        <v>1.5031822010901492E-2</v>
      </c>
    </row>
    <row r="15" spans="1:27" x14ac:dyDescent="0.3">
      <c r="A15" s="246" t="s">
        <v>11</v>
      </c>
      <c r="B15" s="59">
        <v>15.360000000000001</v>
      </c>
      <c r="C15" s="59">
        <v>3.63</v>
      </c>
      <c r="D15" s="59"/>
      <c r="E15" s="59">
        <v>0.14000000000000001</v>
      </c>
      <c r="F15" s="59"/>
      <c r="G15" s="59">
        <v>1.02</v>
      </c>
      <c r="H15" s="59">
        <v>14.73</v>
      </c>
      <c r="I15" s="59">
        <v>0.12</v>
      </c>
      <c r="J15" s="59">
        <v>0.16</v>
      </c>
      <c r="K15" s="59">
        <v>3.75</v>
      </c>
      <c r="L15" s="59">
        <v>3.0300000000000002</v>
      </c>
      <c r="M15" s="59">
        <v>1.57</v>
      </c>
      <c r="N15" s="59">
        <v>5.84</v>
      </c>
      <c r="O15" s="59">
        <v>16.29</v>
      </c>
      <c r="P15" s="59">
        <v>1.07</v>
      </c>
      <c r="Q15" s="59">
        <v>11.5</v>
      </c>
      <c r="R15" s="59">
        <v>14.66</v>
      </c>
      <c r="S15" s="59"/>
      <c r="T15" s="59">
        <v>50.18</v>
      </c>
      <c r="U15" s="59"/>
      <c r="V15" s="59">
        <v>34.82</v>
      </c>
      <c r="W15" s="59">
        <v>11.14</v>
      </c>
      <c r="X15" s="59">
        <v>2.65</v>
      </c>
      <c r="Y15" s="59">
        <v>0.16</v>
      </c>
      <c r="Z15" s="59">
        <v>191.82000000000002</v>
      </c>
      <c r="AA15" s="251">
        <f t="shared" si="0"/>
        <v>7.3886075544679648E-3</v>
      </c>
    </row>
    <row r="16" spans="1:27" x14ac:dyDescent="0.3">
      <c r="A16" s="246" t="s">
        <v>12</v>
      </c>
      <c r="B16" s="59">
        <v>46.230000000000004</v>
      </c>
      <c r="C16" s="59">
        <v>17.439999999999994</v>
      </c>
      <c r="D16" s="59">
        <v>1.83</v>
      </c>
      <c r="E16" s="59">
        <v>1.02</v>
      </c>
      <c r="F16" s="59">
        <v>0.41000000000000003</v>
      </c>
      <c r="G16" s="59">
        <v>1.87</v>
      </c>
      <c r="H16" s="59">
        <v>7.8199999999999994</v>
      </c>
      <c r="I16" s="59">
        <v>1.83</v>
      </c>
      <c r="J16" s="59">
        <v>0.35</v>
      </c>
      <c r="K16" s="59">
        <v>3.8800000000000003</v>
      </c>
      <c r="L16" s="59">
        <v>1.68</v>
      </c>
      <c r="M16" s="59">
        <v>4.25</v>
      </c>
      <c r="N16" s="59">
        <v>0.19</v>
      </c>
      <c r="O16" s="59">
        <v>1.7399999999999995</v>
      </c>
      <c r="P16" s="59">
        <v>1.33</v>
      </c>
      <c r="Q16" s="59">
        <v>4.5</v>
      </c>
      <c r="R16" s="59">
        <v>7.3</v>
      </c>
      <c r="S16" s="59">
        <v>1.3399999999999999</v>
      </c>
      <c r="T16" s="59">
        <v>0.03</v>
      </c>
      <c r="U16" s="59">
        <v>1.47</v>
      </c>
      <c r="V16" s="59"/>
      <c r="W16" s="59">
        <v>0.36</v>
      </c>
      <c r="X16" s="59"/>
      <c r="Y16" s="59">
        <v>0.88</v>
      </c>
      <c r="Z16" s="59">
        <v>107.75000000000001</v>
      </c>
      <c r="AA16" s="251">
        <f t="shared" si="0"/>
        <v>4.1503621311329538E-3</v>
      </c>
    </row>
    <row r="17" spans="1:37" x14ac:dyDescent="0.3">
      <c r="A17" s="246" t="s">
        <v>13</v>
      </c>
      <c r="B17" s="59">
        <v>2.0099999999999998</v>
      </c>
      <c r="C17" s="59">
        <v>0.47</v>
      </c>
      <c r="D17" s="59"/>
      <c r="E17" s="59"/>
      <c r="F17" s="59">
        <v>0.14000000000000001</v>
      </c>
      <c r="G17" s="59"/>
      <c r="H17" s="59">
        <v>0.12</v>
      </c>
      <c r="I17" s="59"/>
      <c r="J17" s="59"/>
      <c r="K17" s="59">
        <v>0.28999999999999998</v>
      </c>
      <c r="L17" s="59"/>
      <c r="M17" s="59">
        <v>0.04</v>
      </c>
      <c r="N17" s="59"/>
      <c r="O17" s="59">
        <v>7.0000000000000007E-2</v>
      </c>
      <c r="P17" s="59"/>
      <c r="Q17" s="59"/>
      <c r="R17" s="59"/>
      <c r="S17" s="59">
        <v>0.08</v>
      </c>
      <c r="T17" s="59">
        <v>0.38</v>
      </c>
      <c r="U17" s="59"/>
      <c r="V17" s="59"/>
      <c r="W17" s="59"/>
      <c r="X17" s="59"/>
      <c r="Y17" s="59"/>
      <c r="Z17" s="59">
        <v>3.5999999999999996</v>
      </c>
      <c r="AA17" s="251">
        <f t="shared" si="0"/>
        <v>1.3866639138820076E-4</v>
      </c>
    </row>
    <row r="18" spans="1:37" x14ac:dyDescent="0.3">
      <c r="A18" s="246" t="s">
        <v>14</v>
      </c>
      <c r="B18" s="59">
        <v>12.129999999999999</v>
      </c>
      <c r="C18" s="59">
        <v>5.4600000000000009</v>
      </c>
      <c r="D18" s="59"/>
      <c r="E18" s="59"/>
      <c r="F18" s="59"/>
      <c r="G18" s="59">
        <v>12.3</v>
      </c>
      <c r="H18" s="59">
        <v>24.85</v>
      </c>
      <c r="I18" s="59">
        <v>0.06</v>
      </c>
      <c r="J18" s="59">
        <v>0.35</v>
      </c>
      <c r="K18" s="59">
        <v>10.71</v>
      </c>
      <c r="L18" s="59">
        <v>23.32</v>
      </c>
      <c r="M18" s="59">
        <v>28.650000000000002</v>
      </c>
      <c r="N18" s="59">
        <v>58.109999999999992</v>
      </c>
      <c r="O18" s="59">
        <v>77.13000000000001</v>
      </c>
      <c r="P18" s="59">
        <v>13.120000000000001</v>
      </c>
      <c r="Q18" s="59">
        <v>27.8</v>
      </c>
      <c r="R18" s="59">
        <v>95.690000000000012</v>
      </c>
      <c r="S18" s="59">
        <v>40.53</v>
      </c>
      <c r="T18" s="59">
        <v>41.150000000000006</v>
      </c>
      <c r="U18" s="59">
        <v>28.73</v>
      </c>
      <c r="V18" s="59">
        <v>12.83</v>
      </c>
      <c r="W18" s="59">
        <v>8.5400000000000009</v>
      </c>
      <c r="X18" s="59">
        <v>16.149999999999999</v>
      </c>
      <c r="Y18" s="59">
        <v>0.43000000000000005</v>
      </c>
      <c r="Z18" s="59">
        <v>538.03999999999985</v>
      </c>
      <c r="AA18" s="251">
        <f t="shared" si="0"/>
        <v>2.0724462561807645E-2</v>
      </c>
    </row>
    <row r="19" spans="1:37" x14ac:dyDescent="0.3">
      <c r="A19" s="245" t="s">
        <v>15</v>
      </c>
      <c r="B19" s="257">
        <v>425.11000000000018</v>
      </c>
      <c r="C19" s="257">
        <v>335.91000000000008</v>
      </c>
      <c r="D19" s="257">
        <v>221.23000000000002</v>
      </c>
      <c r="E19" s="257">
        <v>228.26</v>
      </c>
      <c r="F19" s="257">
        <v>205.33000000000007</v>
      </c>
      <c r="G19" s="257">
        <v>261.89999999999998</v>
      </c>
      <c r="H19" s="257">
        <v>420.72000000000014</v>
      </c>
      <c r="I19" s="257">
        <v>213.85999999999996</v>
      </c>
      <c r="J19" s="257">
        <v>298.90999999999985</v>
      </c>
      <c r="K19" s="257">
        <v>368.21999999999991</v>
      </c>
      <c r="L19" s="257">
        <v>407.74000000000007</v>
      </c>
      <c r="M19" s="257">
        <v>465.68</v>
      </c>
      <c r="N19" s="257">
        <v>240.79000000000005</v>
      </c>
      <c r="O19" s="257">
        <v>434.43999999999971</v>
      </c>
      <c r="P19" s="257">
        <v>431.05999999999995</v>
      </c>
      <c r="Q19" s="257">
        <v>679.4500000000005</v>
      </c>
      <c r="R19" s="257">
        <v>590.83000000000038</v>
      </c>
      <c r="S19" s="257">
        <v>516.83999999999992</v>
      </c>
      <c r="T19" s="257">
        <v>647.14999999999986</v>
      </c>
      <c r="U19" s="257">
        <v>441.7200000000002</v>
      </c>
      <c r="V19" s="257">
        <v>355.61999999999989</v>
      </c>
      <c r="W19" s="257">
        <v>220.46999999999991</v>
      </c>
      <c r="X19" s="257">
        <v>225.78000000000003</v>
      </c>
      <c r="Y19" s="257">
        <v>17.519999999999996</v>
      </c>
      <c r="Z19" s="257">
        <v>8654.5400000000009</v>
      </c>
      <c r="AA19" s="258">
        <f>Z19/$Z$67</f>
        <v>0.33335939747912197</v>
      </c>
    </row>
    <row r="20" spans="1:37" x14ac:dyDescent="0.3">
      <c r="A20" s="246" t="s">
        <v>16</v>
      </c>
      <c r="B20" s="59">
        <v>63.040000000000006</v>
      </c>
      <c r="C20" s="59">
        <v>73.459999999999994</v>
      </c>
      <c r="D20" s="59">
        <v>77.819999999999993</v>
      </c>
      <c r="E20" s="59">
        <v>90.870000000000019</v>
      </c>
      <c r="F20" s="59">
        <v>62.680000000000007</v>
      </c>
      <c r="G20" s="59">
        <v>80.11</v>
      </c>
      <c r="H20" s="59">
        <v>131.16</v>
      </c>
      <c r="I20" s="59">
        <v>115.47000000000003</v>
      </c>
      <c r="J20" s="59">
        <v>175.29000000000005</v>
      </c>
      <c r="K20" s="59">
        <v>185.95999999999998</v>
      </c>
      <c r="L20" s="59">
        <v>191.92999999999998</v>
      </c>
      <c r="M20" s="59">
        <v>184.4</v>
      </c>
      <c r="N20" s="59">
        <v>98.609999999999971</v>
      </c>
      <c r="O20" s="59">
        <v>173.17000000000004</v>
      </c>
      <c r="P20" s="59">
        <v>197.43999999999997</v>
      </c>
      <c r="Q20" s="59">
        <v>276.50999999999982</v>
      </c>
      <c r="R20" s="59">
        <v>315.45000000000022</v>
      </c>
      <c r="S20" s="59">
        <v>256.69</v>
      </c>
      <c r="T20" s="59">
        <v>302.55999999999995</v>
      </c>
      <c r="U20" s="59">
        <v>182.96000000000004</v>
      </c>
      <c r="V20" s="59">
        <v>90.22</v>
      </c>
      <c r="W20" s="59">
        <v>86.38000000000001</v>
      </c>
      <c r="X20" s="59">
        <v>70.509999999999977</v>
      </c>
      <c r="Y20" s="59">
        <v>10.820000000000002</v>
      </c>
      <c r="Z20" s="59">
        <v>3493.5099999999966</v>
      </c>
      <c r="AA20" s="251">
        <f t="shared" si="0"/>
        <v>0.13456456249405355</v>
      </c>
    </row>
    <row r="21" spans="1:37" x14ac:dyDescent="0.3">
      <c r="A21" s="246" t="s">
        <v>17</v>
      </c>
      <c r="B21" s="59">
        <v>89.84999999999998</v>
      </c>
      <c r="C21" s="59">
        <v>57.330000000000005</v>
      </c>
      <c r="D21" s="59">
        <v>27.85</v>
      </c>
      <c r="E21" s="59">
        <v>44.899999999999984</v>
      </c>
      <c r="F21" s="59">
        <v>45.77000000000001</v>
      </c>
      <c r="G21" s="59">
        <v>52.989999999999995</v>
      </c>
      <c r="H21" s="59">
        <v>157.79</v>
      </c>
      <c r="I21" s="59">
        <v>36.819999999999993</v>
      </c>
      <c r="J21" s="59">
        <v>63.239999999999995</v>
      </c>
      <c r="K21" s="59">
        <v>76.740000000000023</v>
      </c>
      <c r="L21" s="59">
        <v>87.679999999999993</v>
      </c>
      <c r="M21" s="59">
        <v>136.97</v>
      </c>
      <c r="N21" s="59">
        <v>54.41</v>
      </c>
      <c r="O21" s="59">
        <v>43.93</v>
      </c>
      <c r="P21" s="59">
        <v>55.780000000000008</v>
      </c>
      <c r="Q21" s="59">
        <v>61.11</v>
      </c>
      <c r="R21" s="59">
        <v>77.95</v>
      </c>
      <c r="S21" s="59">
        <v>37.32</v>
      </c>
      <c r="T21" s="59">
        <v>45.63</v>
      </c>
      <c r="U21" s="59">
        <v>39.219999999999992</v>
      </c>
      <c r="V21" s="59">
        <v>82.240000000000009</v>
      </c>
      <c r="W21" s="59">
        <v>23.020000000000003</v>
      </c>
      <c r="X21" s="59">
        <v>42.940000000000005</v>
      </c>
      <c r="Y21" s="59">
        <v>1.7700000000000002</v>
      </c>
      <c r="Z21" s="59">
        <v>1443.2500000000005</v>
      </c>
      <c r="AA21" s="251">
        <f t="shared" si="0"/>
        <v>5.5591741491950224E-2</v>
      </c>
    </row>
    <row r="22" spans="1:37" x14ac:dyDescent="0.3">
      <c r="A22" s="246" t="s">
        <v>18</v>
      </c>
      <c r="B22" s="59">
        <v>272.22000000000008</v>
      </c>
      <c r="C22" s="59">
        <v>205.11999999999995</v>
      </c>
      <c r="D22" s="59">
        <v>115.56000000000003</v>
      </c>
      <c r="E22" s="59">
        <v>92.49</v>
      </c>
      <c r="F22" s="59">
        <v>96.88</v>
      </c>
      <c r="G22" s="59">
        <v>128.79999999999998</v>
      </c>
      <c r="H22" s="59">
        <v>131.76999999999998</v>
      </c>
      <c r="I22" s="59">
        <v>61.570000000000007</v>
      </c>
      <c r="J22" s="59">
        <v>60.379999999999995</v>
      </c>
      <c r="K22" s="59">
        <v>105.51999999999998</v>
      </c>
      <c r="L22" s="59">
        <v>128.13000000000002</v>
      </c>
      <c r="M22" s="59">
        <v>144.31</v>
      </c>
      <c r="N22" s="59">
        <v>87.77000000000001</v>
      </c>
      <c r="O22" s="59">
        <v>217.33999999999995</v>
      </c>
      <c r="P22" s="59">
        <v>177.83999999999997</v>
      </c>
      <c r="Q22" s="59">
        <v>341.8300000000001</v>
      </c>
      <c r="R22" s="59">
        <v>197.42999999999998</v>
      </c>
      <c r="S22" s="59">
        <v>222.82999999999998</v>
      </c>
      <c r="T22" s="59">
        <v>298.95999999999998</v>
      </c>
      <c r="U22" s="59">
        <v>219.54</v>
      </c>
      <c r="V22" s="59">
        <v>183.16000000000003</v>
      </c>
      <c r="W22" s="59">
        <v>111.07000000000004</v>
      </c>
      <c r="X22" s="59">
        <v>112.33000000000004</v>
      </c>
      <c r="Y22" s="59">
        <v>4.9299999999999988</v>
      </c>
      <c r="Z22" s="59">
        <v>3717.7800000000011</v>
      </c>
      <c r="AA22" s="251">
        <f t="shared" si="0"/>
        <v>0.14320309349311811</v>
      </c>
    </row>
    <row r="23" spans="1:37" x14ac:dyDescent="0.3">
      <c r="A23" s="245" t="s">
        <v>19</v>
      </c>
      <c r="B23" s="257">
        <v>124.57</v>
      </c>
      <c r="C23" s="257">
        <v>45.240000000000009</v>
      </c>
      <c r="D23" s="257">
        <v>22.710000000000004</v>
      </c>
      <c r="E23" s="257">
        <v>13.670000000000002</v>
      </c>
      <c r="F23" s="257">
        <v>20.34</v>
      </c>
      <c r="G23" s="257">
        <v>17.07</v>
      </c>
      <c r="H23" s="257">
        <v>30.960000000000004</v>
      </c>
      <c r="I23" s="257">
        <v>15.520000000000003</v>
      </c>
      <c r="J23" s="257">
        <v>20.309999999999999</v>
      </c>
      <c r="K23" s="257">
        <v>18.879999999999995</v>
      </c>
      <c r="L23" s="257">
        <v>26.690000000000005</v>
      </c>
      <c r="M23" s="257">
        <v>89.759999999999991</v>
      </c>
      <c r="N23" s="257">
        <v>37.71</v>
      </c>
      <c r="O23" s="257">
        <v>63.87</v>
      </c>
      <c r="P23" s="257">
        <v>73.430000000000007</v>
      </c>
      <c r="Q23" s="257">
        <v>111.18999999999997</v>
      </c>
      <c r="R23" s="257">
        <v>125.92</v>
      </c>
      <c r="S23" s="257">
        <v>105.21000000000004</v>
      </c>
      <c r="T23" s="257">
        <v>87.45999999999998</v>
      </c>
      <c r="U23" s="257">
        <v>80.23</v>
      </c>
      <c r="V23" s="257">
        <v>27.559999999999995</v>
      </c>
      <c r="W23" s="257">
        <v>19.729999999999997</v>
      </c>
      <c r="X23" s="257">
        <v>6.2100000000000009</v>
      </c>
      <c r="Y23" s="257">
        <v>3.3700000000000006</v>
      </c>
      <c r="Z23" s="257">
        <v>1187.6100000000004</v>
      </c>
      <c r="AA23" s="258">
        <f>Z23/$Z$67</f>
        <v>4.5744886965705875E-2</v>
      </c>
    </row>
    <row r="24" spans="1:37" x14ac:dyDescent="0.3">
      <c r="A24" s="246" t="s">
        <v>20</v>
      </c>
      <c r="B24" s="59">
        <v>30.069999999999993</v>
      </c>
      <c r="C24" s="59">
        <v>10.31</v>
      </c>
      <c r="D24" s="59">
        <v>1.3900000000000001</v>
      </c>
      <c r="E24" s="59">
        <v>1.6800000000000002</v>
      </c>
      <c r="F24" s="59">
        <v>1.47</v>
      </c>
      <c r="G24" s="59">
        <v>1.8800000000000001</v>
      </c>
      <c r="H24" s="59">
        <v>2.9399999999999995</v>
      </c>
      <c r="I24" s="59">
        <v>0.42999999999999994</v>
      </c>
      <c r="J24" s="59">
        <v>2.02</v>
      </c>
      <c r="K24" s="59">
        <v>2.6699999999999995</v>
      </c>
      <c r="L24" s="59">
        <v>2.52</v>
      </c>
      <c r="M24" s="59">
        <v>7.4699999999999989</v>
      </c>
      <c r="N24" s="59">
        <v>2.98</v>
      </c>
      <c r="O24" s="59">
        <v>7.2900000000000009</v>
      </c>
      <c r="P24" s="59">
        <v>6.74</v>
      </c>
      <c r="Q24" s="59">
        <v>11.12</v>
      </c>
      <c r="R24" s="59">
        <v>10.119999999999999</v>
      </c>
      <c r="S24" s="59">
        <v>9.3800000000000008</v>
      </c>
      <c r="T24" s="59">
        <v>6.160000000000001</v>
      </c>
      <c r="U24" s="59">
        <v>18.66</v>
      </c>
      <c r="V24" s="59">
        <v>3.0700000000000003</v>
      </c>
      <c r="W24" s="59">
        <v>0.69000000000000006</v>
      </c>
      <c r="X24" s="59"/>
      <c r="Y24" s="59">
        <v>0.33999999999999997</v>
      </c>
      <c r="Z24" s="59">
        <v>141.4</v>
      </c>
      <c r="AA24" s="251">
        <f t="shared" si="0"/>
        <v>5.446507706192108E-3</v>
      </c>
    </row>
    <row r="25" spans="1:37" x14ac:dyDescent="0.3">
      <c r="A25" s="246" t="s">
        <v>21</v>
      </c>
      <c r="B25" s="59">
        <v>27.9</v>
      </c>
      <c r="C25" s="59">
        <v>4.0299999999999994</v>
      </c>
      <c r="D25" s="59">
        <v>1.04</v>
      </c>
      <c r="E25" s="59">
        <v>0.79999999999999993</v>
      </c>
      <c r="F25" s="59">
        <v>0.17</v>
      </c>
      <c r="G25" s="59">
        <v>0.32</v>
      </c>
      <c r="H25" s="59">
        <v>3.6500000000000004</v>
      </c>
      <c r="I25" s="59">
        <v>0.06</v>
      </c>
      <c r="J25" s="59">
        <v>0.4</v>
      </c>
      <c r="K25" s="59">
        <v>0.18</v>
      </c>
      <c r="L25" s="59">
        <v>1.1299999999999999</v>
      </c>
      <c r="M25" s="59">
        <v>3.8499999999999996</v>
      </c>
      <c r="N25" s="59">
        <v>0.79999999999999993</v>
      </c>
      <c r="O25" s="59">
        <v>4.2300000000000004</v>
      </c>
      <c r="P25" s="59">
        <v>0.75</v>
      </c>
      <c r="Q25" s="59">
        <v>0.83000000000000007</v>
      </c>
      <c r="R25" s="59">
        <v>14.200000000000001</v>
      </c>
      <c r="S25" s="59">
        <v>2.8000000000000003</v>
      </c>
      <c r="T25" s="59">
        <v>7.83</v>
      </c>
      <c r="U25" s="59">
        <v>0.91999999999999993</v>
      </c>
      <c r="V25" s="59">
        <v>0.61</v>
      </c>
      <c r="W25" s="59">
        <v>2.41</v>
      </c>
      <c r="X25" s="59">
        <v>0.49</v>
      </c>
      <c r="Y25" s="59">
        <v>0.96999999999999986</v>
      </c>
      <c r="Z25" s="59">
        <v>80.370000000000019</v>
      </c>
      <c r="AA25" s="251">
        <f t="shared" si="0"/>
        <v>3.0957271877415826E-3</v>
      </c>
    </row>
    <row r="26" spans="1:37" x14ac:dyDescent="0.3">
      <c r="A26" s="246" t="s">
        <v>22</v>
      </c>
      <c r="B26" s="59">
        <v>66.599999999999994</v>
      </c>
      <c r="C26" s="59">
        <v>30.899999999999991</v>
      </c>
      <c r="D26" s="59">
        <v>20.279999999999998</v>
      </c>
      <c r="E26" s="59">
        <v>11.190000000000001</v>
      </c>
      <c r="F26" s="59">
        <v>18.7</v>
      </c>
      <c r="G26" s="59">
        <v>14.869999999999997</v>
      </c>
      <c r="H26" s="59">
        <v>24.37</v>
      </c>
      <c r="I26" s="59">
        <v>15.030000000000003</v>
      </c>
      <c r="J26" s="59">
        <v>17.889999999999997</v>
      </c>
      <c r="K26" s="59">
        <v>16.029999999999998</v>
      </c>
      <c r="L26" s="59">
        <v>23.04</v>
      </c>
      <c r="M26" s="59">
        <v>78.440000000000012</v>
      </c>
      <c r="N26" s="59">
        <v>33.93</v>
      </c>
      <c r="O26" s="59">
        <v>52.349999999999987</v>
      </c>
      <c r="P26" s="59">
        <v>65.94</v>
      </c>
      <c r="Q26" s="59">
        <v>99.239999999999966</v>
      </c>
      <c r="R26" s="59">
        <v>101.6</v>
      </c>
      <c r="S26" s="59">
        <v>93.030000000000015</v>
      </c>
      <c r="T26" s="59">
        <v>73.469999999999985</v>
      </c>
      <c r="U26" s="59">
        <v>60.65000000000002</v>
      </c>
      <c r="V26" s="59">
        <v>23.88</v>
      </c>
      <c r="W26" s="59">
        <v>16.63</v>
      </c>
      <c r="X26" s="59">
        <v>5.7200000000000015</v>
      </c>
      <c r="Y26" s="59">
        <v>2.06</v>
      </c>
      <c r="Z26" s="59">
        <v>965.84000000000015</v>
      </c>
      <c r="AA26" s="251">
        <f t="shared" si="0"/>
        <v>3.7202652071772181E-2</v>
      </c>
      <c r="AK26" t="s">
        <v>185</v>
      </c>
    </row>
    <row r="27" spans="1:37" x14ac:dyDescent="0.3">
      <c r="A27" s="245" t="s">
        <v>60</v>
      </c>
      <c r="B27" s="257">
        <v>9.31</v>
      </c>
      <c r="C27" s="257">
        <v>4.66</v>
      </c>
      <c r="D27" s="257"/>
      <c r="E27" s="257">
        <v>0.04</v>
      </c>
      <c r="F27" s="257">
        <v>1.3400000000000003</v>
      </c>
      <c r="G27" s="257">
        <v>0.35</v>
      </c>
      <c r="H27" s="257">
        <v>0.51</v>
      </c>
      <c r="I27" s="257">
        <v>0.14000000000000001</v>
      </c>
      <c r="J27" s="257">
        <v>0.13</v>
      </c>
      <c r="K27" s="257">
        <v>1.44</v>
      </c>
      <c r="L27" s="257">
        <v>0.92999999999999994</v>
      </c>
      <c r="M27" s="257">
        <v>2.1799999999999997</v>
      </c>
      <c r="N27" s="257"/>
      <c r="O27" s="257">
        <v>2.1300000000000003</v>
      </c>
      <c r="P27" s="257">
        <v>1.6400000000000001</v>
      </c>
      <c r="Q27" s="257">
        <v>0.21000000000000002</v>
      </c>
      <c r="R27" s="257">
        <v>0.63</v>
      </c>
      <c r="S27" s="257">
        <v>0.29000000000000004</v>
      </c>
      <c r="T27" s="257">
        <v>0.06</v>
      </c>
      <c r="U27" s="257">
        <v>0.5</v>
      </c>
      <c r="V27" s="257"/>
      <c r="W27" s="257">
        <v>2.5</v>
      </c>
      <c r="X27" s="257">
        <v>0.24</v>
      </c>
      <c r="Y27" s="257">
        <v>0.31</v>
      </c>
      <c r="Z27" s="257">
        <v>29.54</v>
      </c>
      <c r="AA27" s="258">
        <f>Z27/$Z$67</f>
        <v>1.1378347782242918E-3</v>
      </c>
    </row>
    <row r="28" spans="1:37" x14ac:dyDescent="0.3">
      <c r="A28" s="246" t="s">
        <v>24</v>
      </c>
      <c r="B28" s="59">
        <v>0.16</v>
      </c>
      <c r="C28" s="59"/>
      <c r="D28" s="59"/>
      <c r="E28" s="59">
        <v>0.04</v>
      </c>
      <c r="F28" s="59"/>
      <c r="G28" s="59"/>
      <c r="H28" s="59"/>
      <c r="I28" s="59"/>
      <c r="J28" s="59"/>
      <c r="K28" s="59"/>
      <c r="L28" s="59">
        <v>0.06</v>
      </c>
      <c r="M28" s="59">
        <v>0.2</v>
      </c>
      <c r="N28" s="59"/>
      <c r="O28" s="59"/>
      <c r="P28" s="59"/>
      <c r="Q28" s="59"/>
      <c r="R28" s="59"/>
      <c r="S28" s="59"/>
      <c r="T28" s="59">
        <v>0.06</v>
      </c>
      <c r="U28" s="59">
        <v>0.5</v>
      </c>
      <c r="V28" s="59"/>
      <c r="W28" s="59"/>
      <c r="X28" s="59"/>
      <c r="Y28" s="59"/>
      <c r="Z28" s="59">
        <v>1.0200000000000002</v>
      </c>
      <c r="AA28" s="251">
        <f t="shared" si="0"/>
        <v>3.9288810893323558E-5</v>
      </c>
    </row>
    <row r="29" spans="1:37" x14ac:dyDescent="0.3">
      <c r="A29" s="246" t="s">
        <v>25</v>
      </c>
      <c r="B29" s="59">
        <v>0.42</v>
      </c>
      <c r="C29" s="59"/>
      <c r="D29" s="59"/>
      <c r="E29" s="59"/>
      <c r="F29" s="59">
        <v>0.16</v>
      </c>
      <c r="G29" s="59"/>
      <c r="H29" s="59"/>
      <c r="I29" s="59"/>
      <c r="J29" s="59"/>
      <c r="K29" s="59">
        <v>1.1499999999999999</v>
      </c>
      <c r="L29" s="59"/>
      <c r="M29" s="59"/>
      <c r="N29" s="59"/>
      <c r="O29" s="59">
        <v>0.34</v>
      </c>
      <c r="P29" s="59"/>
      <c r="Q29" s="59">
        <v>0.05</v>
      </c>
      <c r="R29" s="59"/>
      <c r="S29" s="59">
        <v>7.0000000000000007E-2</v>
      </c>
      <c r="T29" s="59"/>
      <c r="U29" s="59"/>
      <c r="V29" s="59"/>
      <c r="W29" s="59"/>
      <c r="X29" s="59"/>
      <c r="Y29" s="59"/>
      <c r="Z29" s="59">
        <v>2.19</v>
      </c>
      <c r="AA29" s="251">
        <f t="shared" si="0"/>
        <v>8.4355388094488798E-5</v>
      </c>
    </row>
    <row r="30" spans="1:37" x14ac:dyDescent="0.3">
      <c r="A30" s="246" t="s">
        <v>26</v>
      </c>
      <c r="B30" s="59"/>
      <c r="C30" s="59">
        <v>7.0000000000000007E-2</v>
      </c>
      <c r="D30" s="59"/>
      <c r="E30" s="59"/>
      <c r="F30" s="59">
        <v>0.06</v>
      </c>
      <c r="G30" s="59"/>
      <c r="H30" s="59"/>
      <c r="I30" s="59">
        <v>0.1</v>
      </c>
      <c r="J30" s="59"/>
      <c r="K30" s="59">
        <v>0.02</v>
      </c>
      <c r="L30" s="59">
        <v>0.39</v>
      </c>
      <c r="M30" s="59"/>
      <c r="N30" s="59"/>
      <c r="O30" s="59">
        <v>0.34</v>
      </c>
      <c r="P30" s="59"/>
      <c r="Q30" s="59"/>
      <c r="R30" s="59">
        <v>0.05</v>
      </c>
      <c r="S30" s="59"/>
      <c r="T30" s="59"/>
      <c r="U30" s="59"/>
      <c r="V30" s="59"/>
      <c r="W30" s="59"/>
      <c r="X30" s="59"/>
      <c r="Y30" s="59"/>
      <c r="Z30" s="59">
        <v>1.03</v>
      </c>
      <c r="AA30" s="251">
        <f t="shared" si="0"/>
        <v>3.9673995313846327E-5</v>
      </c>
    </row>
    <row r="31" spans="1:37" x14ac:dyDescent="0.3">
      <c r="A31" s="246" t="s">
        <v>27</v>
      </c>
      <c r="B31" s="59">
        <v>1.54</v>
      </c>
      <c r="C31" s="59">
        <v>0.56000000000000005</v>
      </c>
      <c r="D31" s="59"/>
      <c r="E31" s="59"/>
      <c r="F31" s="59"/>
      <c r="G31" s="59"/>
      <c r="H31" s="59">
        <v>0.12</v>
      </c>
      <c r="I31" s="59"/>
      <c r="J31" s="59"/>
      <c r="K31" s="59"/>
      <c r="L31" s="59">
        <v>0.02</v>
      </c>
      <c r="M31" s="59"/>
      <c r="N31" s="59"/>
      <c r="O31" s="59"/>
      <c r="P31" s="59"/>
      <c r="Q31" s="59"/>
      <c r="R31" s="59">
        <v>0.17</v>
      </c>
      <c r="S31" s="59"/>
      <c r="T31" s="59"/>
      <c r="U31" s="59"/>
      <c r="V31" s="59"/>
      <c r="W31" s="59"/>
      <c r="X31" s="59"/>
      <c r="Y31" s="59"/>
      <c r="Z31" s="59">
        <v>2.41</v>
      </c>
      <c r="AA31" s="251">
        <f t="shared" si="0"/>
        <v>9.2829445345989959E-5</v>
      </c>
    </row>
    <row r="32" spans="1:37" x14ac:dyDescent="0.3">
      <c r="A32" s="246" t="s">
        <v>28</v>
      </c>
      <c r="B32" s="59">
        <v>0.12</v>
      </c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>
        <v>0.12</v>
      </c>
      <c r="AA32" s="251">
        <f t="shared" si="0"/>
        <v>4.6222130462733584E-6</v>
      </c>
    </row>
    <row r="33" spans="1:27" x14ac:dyDescent="0.3">
      <c r="A33" s="246" t="s">
        <v>29</v>
      </c>
      <c r="B33" s="59">
        <v>0.11</v>
      </c>
      <c r="C33" s="59"/>
      <c r="D33" s="59"/>
      <c r="E33" s="59"/>
      <c r="F33" s="59"/>
      <c r="G33" s="59"/>
      <c r="H33" s="59"/>
      <c r="I33" s="59"/>
      <c r="J33" s="59"/>
      <c r="K33" s="59">
        <v>0.03</v>
      </c>
      <c r="L33" s="59"/>
      <c r="M33" s="59">
        <v>0.18</v>
      </c>
      <c r="N33" s="59"/>
      <c r="O33" s="59"/>
      <c r="P33" s="59"/>
      <c r="Q33" s="59">
        <v>0.09</v>
      </c>
      <c r="R33" s="59"/>
      <c r="S33" s="59"/>
      <c r="T33" s="59"/>
      <c r="U33" s="59"/>
      <c r="V33" s="59"/>
      <c r="W33" s="59"/>
      <c r="X33" s="59"/>
      <c r="Y33" s="59"/>
      <c r="Z33" s="59">
        <v>0.41000000000000003</v>
      </c>
      <c r="AA33" s="251">
        <f t="shared" si="0"/>
        <v>1.5792561241433977E-5</v>
      </c>
    </row>
    <row r="34" spans="1:27" x14ac:dyDescent="0.3">
      <c r="A34" s="246" t="s">
        <v>30</v>
      </c>
      <c r="B34" s="59">
        <v>6.9600000000000009</v>
      </c>
      <c r="C34" s="59">
        <v>4.03</v>
      </c>
      <c r="D34" s="59"/>
      <c r="E34" s="59"/>
      <c r="F34" s="59">
        <v>1.1200000000000001</v>
      </c>
      <c r="G34" s="59">
        <v>0.35</v>
      </c>
      <c r="H34" s="59">
        <v>0.39</v>
      </c>
      <c r="I34" s="59">
        <v>0.04</v>
      </c>
      <c r="J34" s="59">
        <v>0.13</v>
      </c>
      <c r="K34" s="59">
        <v>0.24</v>
      </c>
      <c r="L34" s="59">
        <v>0.45999999999999996</v>
      </c>
      <c r="M34" s="59">
        <v>1.7999999999999998</v>
      </c>
      <c r="N34" s="59"/>
      <c r="O34" s="59">
        <v>1.45</v>
      </c>
      <c r="P34" s="59">
        <v>1.6400000000000001</v>
      </c>
      <c r="Q34" s="59">
        <v>7.0000000000000007E-2</v>
      </c>
      <c r="R34" s="59">
        <v>0.41</v>
      </c>
      <c r="S34" s="59">
        <v>0.22</v>
      </c>
      <c r="T34" s="59"/>
      <c r="U34" s="59"/>
      <c r="V34" s="59"/>
      <c r="W34" s="59">
        <v>2.5</v>
      </c>
      <c r="X34" s="59">
        <v>0.24</v>
      </c>
      <c r="Y34" s="59">
        <v>0.31</v>
      </c>
      <c r="Z34" s="59">
        <v>22.36</v>
      </c>
      <c r="AA34" s="251">
        <f t="shared" si="0"/>
        <v>8.6127236428893577E-4</v>
      </c>
    </row>
    <row r="35" spans="1:27" x14ac:dyDescent="0.3">
      <c r="A35" s="245" t="s">
        <v>61</v>
      </c>
      <c r="B35" s="257">
        <v>59.999999999999986</v>
      </c>
      <c r="C35" s="257">
        <v>47.97</v>
      </c>
      <c r="D35" s="257">
        <v>12.52</v>
      </c>
      <c r="E35" s="257">
        <v>7.42</v>
      </c>
      <c r="F35" s="257">
        <v>0.54</v>
      </c>
      <c r="G35" s="257">
        <v>15.589999999999998</v>
      </c>
      <c r="H35" s="257">
        <v>19.510000000000002</v>
      </c>
      <c r="I35" s="257">
        <v>31.400000000000002</v>
      </c>
      <c r="J35" s="257">
        <v>31.749999999999996</v>
      </c>
      <c r="K35" s="257">
        <v>9.0600000000000023</v>
      </c>
      <c r="L35" s="257">
        <v>86.59999999999998</v>
      </c>
      <c r="M35" s="257">
        <v>19.330000000000005</v>
      </c>
      <c r="N35" s="257">
        <v>284.20999999999998</v>
      </c>
      <c r="O35" s="257">
        <v>121.82000000000001</v>
      </c>
      <c r="P35" s="257">
        <v>66.31</v>
      </c>
      <c r="Q35" s="257">
        <v>66.059999999999988</v>
      </c>
      <c r="R35" s="257">
        <v>234.44000000000003</v>
      </c>
      <c r="S35" s="257">
        <v>129.04</v>
      </c>
      <c r="T35" s="257">
        <v>62.240000000000009</v>
      </c>
      <c r="U35" s="257">
        <v>87.109999999999985</v>
      </c>
      <c r="V35" s="257">
        <v>70.259999999999977</v>
      </c>
      <c r="W35" s="257">
        <v>6.01</v>
      </c>
      <c r="X35" s="257">
        <v>15.98</v>
      </c>
      <c r="Y35" s="257">
        <v>2.5200000000000005</v>
      </c>
      <c r="Z35" s="257">
        <v>1487.6900000000007</v>
      </c>
      <c r="AA35" s="258">
        <f>Z35/$Z$67</f>
        <v>5.730350105675347E-2</v>
      </c>
    </row>
    <row r="36" spans="1:27" x14ac:dyDescent="0.3">
      <c r="A36" s="246" t="s">
        <v>32</v>
      </c>
      <c r="B36" s="59">
        <v>21.29</v>
      </c>
      <c r="C36" s="59">
        <v>37.54</v>
      </c>
      <c r="D36" s="59">
        <v>11.75</v>
      </c>
      <c r="E36" s="59">
        <v>7.38</v>
      </c>
      <c r="F36" s="59"/>
      <c r="G36" s="59">
        <v>13.84</v>
      </c>
      <c r="H36" s="59">
        <v>16.48</v>
      </c>
      <c r="I36" s="59">
        <v>27.470000000000002</v>
      </c>
      <c r="J36" s="59">
        <v>30.330000000000002</v>
      </c>
      <c r="K36" s="59">
        <v>7.86</v>
      </c>
      <c r="L36" s="59">
        <v>83.339999999999989</v>
      </c>
      <c r="M36" s="59">
        <v>16.649999999999999</v>
      </c>
      <c r="N36" s="59">
        <v>282.94</v>
      </c>
      <c r="O36" s="59">
        <v>120.11</v>
      </c>
      <c r="P36" s="59">
        <v>63.28</v>
      </c>
      <c r="Q36" s="59">
        <v>62.919999999999987</v>
      </c>
      <c r="R36" s="59">
        <v>230.51</v>
      </c>
      <c r="S36" s="59">
        <v>127.17999999999998</v>
      </c>
      <c r="T36" s="59">
        <v>57.14</v>
      </c>
      <c r="U36" s="59">
        <v>84.92</v>
      </c>
      <c r="V36" s="59">
        <v>69.919999999999987</v>
      </c>
      <c r="W36" s="59">
        <v>6.01</v>
      </c>
      <c r="X36" s="59">
        <v>14.68</v>
      </c>
      <c r="Y36" s="59">
        <v>1.4300000000000002</v>
      </c>
      <c r="Z36" s="59">
        <v>1394.9700000000003</v>
      </c>
      <c r="AA36" s="251">
        <f t="shared" si="0"/>
        <v>5.3732071109666234E-2</v>
      </c>
    </row>
    <row r="37" spans="1:27" x14ac:dyDescent="0.3">
      <c r="A37" s="246" t="s">
        <v>33</v>
      </c>
      <c r="B37" s="59">
        <v>3.7</v>
      </c>
      <c r="C37" s="59">
        <v>3.28</v>
      </c>
      <c r="D37" s="59">
        <v>0.56000000000000005</v>
      </c>
      <c r="E37" s="59"/>
      <c r="F37" s="59"/>
      <c r="G37" s="59">
        <v>0.43000000000000005</v>
      </c>
      <c r="H37" s="59">
        <v>1.96</v>
      </c>
      <c r="I37" s="59"/>
      <c r="J37" s="59">
        <v>1.27</v>
      </c>
      <c r="K37" s="59">
        <v>0.13</v>
      </c>
      <c r="L37" s="59">
        <v>0.51</v>
      </c>
      <c r="M37" s="59">
        <v>0.84</v>
      </c>
      <c r="N37" s="59">
        <v>0.13999999999999999</v>
      </c>
      <c r="O37" s="59">
        <v>0.98</v>
      </c>
      <c r="P37" s="59">
        <v>0.93</v>
      </c>
      <c r="Q37" s="59">
        <v>2.14</v>
      </c>
      <c r="R37" s="59">
        <v>1.5</v>
      </c>
      <c r="S37" s="59">
        <v>0.17</v>
      </c>
      <c r="T37" s="59">
        <v>1.08</v>
      </c>
      <c r="U37" s="59">
        <v>0.68</v>
      </c>
      <c r="V37" s="59"/>
      <c r="W37" s="59"/>
      <c r="X37" s="59"/>
      <c r="Y37" s="59">
        <v>0.45</v>
      </c>
      <c r="Z37" s="59">
        <v>20.75</v>
      </c>
      <c r="AA37" s="251">
        <f t="shared" si="0"/>
        <v>7.9925767258476831E-4</v>
      </c>
    </row>
    <row r="38" spans="1:27" x14ac:dyDescent="0.3">
      <c r="A38" s="246" t="s">
        <v>34</v>
      </c>
      <c r="B38" s="59">
        <v>2.97</v>
      </c>
      <c r="C38" s="59">
        <v>0.01</v>
      </c>
      <c r="D38" s="59"/>
      <c r="E38" s="59"/>
      <c r="F38" s="59"/>
      <c r="G38" s="59"/>
      <c r="H38" s="59">
        <v>0.16</v>
      </c>
      <c r="I38" s="59"/>
      <c r="J38" s="59"/>
      <c r="K38" s="59"/>
      <c r="L38" s="59">
        <v>0.49</v>
      </c>
      <c r="M38" s="59"/>
      <c r="N38" s="59">
        <v>0.55999999999999994</v>
      </c>
      <c r="O38" s="59"/>
      <c r="P38" s="59">
        <v>0.21</v>
      </c>
      <c r="Q38" s="59"/>
      <c r="R38" s="59"/>
      <c r="S38" s="59"/>
      <c r="T38" s="59"/>
      <c r="U38" s="59"/>
      <c r="V38" s="59"/>
      <c r="W38" s="59"/>
      <c r="X38" s="59"/>
      <c r="Y38" s="59"/>
      <c r="Z38" s="59">
        <v>4.4000000000000012</v>
      </c>
      <c r="AA38" s="251">
        <f t="shared" si="0"/>
        <v>1.694811450300232E-4</v>
      </c>
    </row>
    <row r="39" spans="1:27" x14ac:dyDescent="0.3">
      <c r="A39" s="246" t="s">
        <v>35</v>
      </c>
      <c r="B39" s="59">
        <v>0.17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>
        <v>0.17</v>
      </c>
      <c r="AA39" s="251">
        <f t="shared" si="0"/>
        <v>6.5481351488872586E-6</v>
      </c>
    </row>
    <row r="40" spans="1:27" x14ac:dyDescent="0.3">
      <c r="A40" s="246" t="s">
        <v>36</v>
      </c>
      <c r="B40" s="59">
        <v>31.87</v>
      </c>
      <c r="C40" s="59">
        <v>7.1400000000000006</v>
      </c>
      <c r="D40" s="59">
        <v>0.21</v>
      </c>
      <c r="E40" s="59">
        <v>0.04</v>
      </c>
      <c r="F40" s="59">
        <v>0.54</v>
      </c>
      <c r="G40" s="59">
        <v>1.3199999999999998</v>
      </c>
      <c r="H40" s="59">
        <v>0.90999999999999992</v>
      </c>
      <c r="I40" s="59">
        <v>3.9299999999999997</v>
      </c>
      <c r="J40" s="59">
        <v>0.15</v>
      </c>
      <c r="K40" s="59">
        <v>1.07</v>
      </c>
      <c r="L40" s="59">
        <v>2.2599999999999998</v>
      </c>
      <c r="M40" s="59">
        <v>1.8399999999999999</v>
      </c>
      <c r="N40" s="59">
        <v>0.57000000000000006</v>
      </c>
      <c r="O40" s="59">
        <v>0.73</v>
      </c>
      <c r="P40" s="59">
        <v>1.8900000000000001</v>
      </c>
      <c r="Q40" s="59">
        <v>1</v>
      </c>
      <c r="R40" s="59">
        <v>2.4300000000000002</v>
      </c>
      <c r="S40" s="59">
        <v>1.69</v>
      </c>
      <c r="T40" s="59">
        <v>4.0199999999999996</v>
      </c>
      <c r="U40" s="59">
        <v>1.51</v>
      </c>
      <c r="V40" s="59">
        <v>0.33999999999999997</v>
      </c>
      <c r="W40" s="59"/>
      <c r="X40" s="59">
        <v>1.3</v>
      </c>
      <c r="Y40" s="59">
        <v>0.64</v>
      </c>
      <c r="Z40" s="59">
        <v>67.400000000000006</v>
      </c>
      <c r="AA40" s="251">
        <f t="shared" si="0"/>
        <v>2.5961429943235368E-3</v>
      </c>
    </row>
    <row r="41" spans="1:27" x14ac:dyDescent="0.3">
      <c r="A41" s="245" t="s">
        <v>37</v>
      </c>
      <c r="B41" s="257"/>
      <c r="C41" s="257"/>
      <c r="D41" s="257"/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>
        <v>0.11</v>
      </c>
      <c r="Z41" s="257">
        <v>0.11</v>
      </c>
      <c r="AA41" s="258">
        <f>Z41/$Z$67</f>
        <v>4.237028625750579E-6</v>
      </c>
    </row>
    <row r="42" spans="1:27" x14ac:dyDescent="0.3">
      <c r="A42" s="246" t="s">
        <v>37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>
        <v>0.11</v>
      </c>
      <c r="Z42" s="59">
        <v>0.11</v>
      </c>
      <c r="AA42" s="251">
        <f t="shared" si="0"/>
        <v>4.237028625750579E-6</v>
      </c>
    </row>
    <row r="43" spans="1:27" x14ac:dyDescent="0.3">
      <c r="A43" s="245" t="s">
        <v>38</v>
      </c>
      <c r="B43" s="257">
        <v>366.42999999999989</v>
      </c>
      <c r="C43" s="257">
        <v>176.18999999999991</v>
      </c>
      <c r="D43" s="257">
        <v>106.70000000000002</v>
      </c>
      <c r="E43" s="257">
        <v>139.52999999999997</v>
      </c>
      <c r="F43" s="257">
        <v>165.41999999999996</v>
      </c>
      <c r="G43" s="257">
        <v>126.15000000000003</v>
      </c>
      <c r="H43" s="257">
        <v>261.9899999999999</v>
      </c>
      <c r="I43" s="257">
        <v>107.66000000000003</v>
      </c>
      <c r="J43" s="257">
        <v>148.04000000000008</v>
      </c>
      <c r="K43" s="257">
        <v>223.99000000000004</v>
      </c>
      <c r="L43" s="257">
        <v>259.11000000000013</v>
      </c>
      <c r="M43" s="257">
        <v>341.87</v>
      </c>
      <c r="N43" s="257">
        <v>235.83999999999995</v>
      </c>
      <c r="O43" s="257">
        <v>280.41000000000025</v>
      </c>
      <c r="P43" s="257">
        <v>237.60999999999984</v>
      </c>
      <c r="Q43" s="257">
        <v>350.85999999999996</v>
      </c>
      <c r="R43" s="257">
        <v>347.67000000000007</v>
      </c>
      <c r="S43" s="257">
        <v>321.81999999999988</v>
      </c>
      <c r="T43" s="257">
        <v>358.82999999999981</v>
      </c>
      <c r="U43" s="257">
        <v>265.33999999999997</v>
      </c>
      <c r="V43" s="257">
        <v>216.39999999999998</v>
      </c>
      <c r="W43" s="257">
        <v>169.21000000000004</v>
      </c>
      <c r="X43" s="257">
        <v>165.98999999999995</v>
      </c>
      <c r="Y43" s="257">
        <v>0.09</v>
      </c>
      <c r="Z43" s="257">
        <v>5373.1500000000106</v>
      </c>
      <c r="AA43" s="258">
        <f>Z43/$Z$67</f>
        <v>0.20696536691319789</v>
      </c>
    </row>
    <row r="44" spans="1:27" x14ac:dyDescent="0.3">
      <c r="A44" s="246" t="s">
        <v>39</v>
      </c>
      <c r="B44" s="59">
        <v>69.259999999999991</v>
      </c>
      <c r="C44" s="59">
        <v>21.950000000000003</v>
      </c>
      <c r="D44" s="59">
        <v>7.2</v>
      </c>
      <c r="E44" s="59">
        <v>6.0600000000000005</v>
      </c>
      <c r="F44" s="59">
        <v>16.569999999999997</v>
      </c>
      <c r="G44" s="59">
        <v>5.26</v>
      </c>
      <c r="H44" s="59">
        <v>11.239999999999998</v>
      </c>
      <c r="I44" s="59">
        <v>4.6899999999999995</v>
      </c>
      <c r="J44" s="59">
        <v>4.0699999999999994</v>
      </c>
      <c r="K44" s="59">
        <v>8.32</v>
      </c>
      <c r="L44" s="59">
        <v>9.3800000000000008</v>
      </c>
      <c r="M44" s="59">
        <v>19.270000000000003</v>
      </c>
      <c r="N44" s="59">
        <v>19.770000000000007</v>
      </c>
      <c r="O44" s="59">
        <v>10.01</v>
      </c>
      <c r="P44" s="59">
        <v>10.639999999999999</v>
      </c>
      <c r="Q44" s="59">
        <v>20.830000000000009</v>
      </c>
      <c r="R44" s="59">
        <v>10.34</v>
      </c>
      <c r="S44" s="59">
        <v>15.060000000000002</v>
      </c>
      <c r="T44" s="59">
        <v>5.7200000000000006</v>
      </c>
      <c r="U44" s="59">
        <v>8.1000000000000014</v>
      </c>
      <c r="V44" s="59">
        <v>16.71</v>
      </c>
      <c r="W44" s="59">
        <v>6.14</v>
      </c>
      <c r="X44" s="59">
        <v>4.82</v>
      </c>
      <c r="Y44" s="59"/>
      <c r="Z44" s="59">
        <v>311.4099999999998</v>
      </c>
      <c r="AA44" s="251">
        <f t="shared" si="0"/>
        <v>1.199502803949988E-2</v>
      </c>
    </row>
    <row r="45" spans="1:27" x14ac:dyDescent="0.3">
      <c r="A45" s="246" t="s">
        <v>40</v>
      </c>
      <c r="B45" s="59">
        <v>14.429999999999996</v>
      </c>
      <c r="C45" s="59">
        <v>0.76999999999999991</v>
      </c>
      <c r="D45" s="59">
        <v>0.45999999999999996</v>
      </c>
      <c r="E45" s="59">
        <v>4.55</v>
      </c>
      <c r="F45" s="59">
        <v>1.1200000000000001</v>
      </c>
      <c r="G45" s="59">
        <v>5.79</v>
      </c>
      <c r="H45" s="59">
        <v>5.45</v>
      </c>
      <c r="I45" s="59">
        <v>0.38</v>
      </c>
      <c r="J45" s="59">
        <v>3.56</v>
      </c>
      <c r="K45" s="59">
        <v>0.48</v>
      </c>
      <c r="L45" s="59">
        <v>3.3000000000000003</v>
      </c>
      <c r="M45" s="59">
        <v>1.72</v>
      </c>
      <c r="N45" s="59">
        <v>0.81</v>
      </c>
      <c r="O45" s="59">
        <v>2.84</v>
      </c>
      <c r="P45" s="59">
        <v>2.6700000000000004</v>
      </c>
      <c r="Q45" s="59">
        <v>1.5100000000000002</v>
      </c>
      <c r="R45" s="59">
        <v>0.81</v>
      </c>
      <c r="S45" s="59">
        <v>2.7</v>
      </c>
      <c r="T45" s="59">
        <v>1.51</v>
      </c>
      <c r="U45" s="59">
        <v>0.34</v>
      </c>
      <c r="V45" s="59">
        <v>0.51</v>
      </c>
      <c r="W45" s="59">
        <v>0.16</v>
      </c>
      <c r="X45" s="59">
        <v>1.93</v>
      </c>
      <c r="Y45" s="59"/>
      <c r="Z45" s="59">
        <v>57.800000000000004</v>
      </c>
      <c r="AA45" s="251">
        <f t="shared" si="0"/>
        <v>2.2263659506216679E-3</v>
      </c>
    </row>
    <row r="46" spans="1:27" x14ac:dyDescent="0.3">
      <c r="A46" s="246" t="s">
        <v>41</v>
      </c>
      <c r="B46" s="59">
        <v>151.57999999999998</v>
      </c>
      <c r="C46" s="59">
        <v>114.88999999999999</v>
      </c>
      <c r="D46" s="59">
        <v>77.89</v>
      </c>
      <c r="E46" s="59">
        <v>98.67</v>
      </c>
      <c r="F46" s="59">
        <v>126.24000000000001</v>
      </c>
      <c r="G46" s="59">
        <v>94.939999999999984</v>
      </c>
      <c r="H46" s="59">
        <v>219.32999999999998</v>
      </c>
      <c r="I46" s="59">
        <v>88.270000000000039</v>
      </c>
      <c r="J46" s="59">
        <v>119.20000000000002</v>
      </c>
      <c r="K46" s="59">
        <v>186.51000000000005</v>
      </c>
      <c r="L46" s="59">
        <v>219.76000000000002</v>
      </c>
      <c r="M46" s="59">
        <v>294.06000000000006</v>
      </c>
      <c r="N46" s="59">
        <v>186.05</v>
      </c>
      <c r="O46" s="59">
        <v>244.65</v>
      </c>
      <c r="P46" s="59">
        <v>184.13000000000002</v>
      </c>
      <c r="Q46" s="59">
        <v>287.42000000000007</v>
      </c>
      <c r="R46" s="59">
        <v>304.12000000000006</v>
      </c>
      <c r="S46" s="59">
        <v>272.86999999999995</v>
      </c>
      <c r="T46" s="59">
        <v>310.64</v>
      </c>
      <c r="U46" s="59">
        <v>238.88999999999996</v>
      </c>
      <c r="V46" s="59">
        <v>174.54</v>
      </c>
      <c r="W46" s="59">
        <v>152.37000000000003</v>
      </c>
      <c r="X46" s="59">
        <v>148.58999999999997</v>
      </c>
      <c r="Y46" s="59"/>
      <c r="Z46" s="59">
        <v>4295.6099999999997</v>
      </c>
      <c r="AA46" s="251">
        <f t="shared" si="0"/>
        <v>0.16546020486418583</v>
      </c>
    </row>
    <row r="47" spans="1:27" x14ac:dyDescent="0.3">
      <c r="A47" s="246" t="s">
        <v>42</v>
      </c>
      <c r="B47" s="59">
        <v>131.16</v>
      </c>
      <c r="C47" s="59">
        <v>38.579999999999991</v>
      </c>
      <c r="D47" s="59">
        <v>21.15</v>
      </c>
      <c r="E47" s="59">
        <v>30.250000000000007</v>
      </c>
      <c r="F47" s="59">
        <v>21.490000000000002</v>
      </c>
      <c r="G47" s="59">
        <v>20.160000000000004</v>
      </c>
      <c r="H47" s="59">
        <v>25.97</v>
      </c>
      <c r="I47" s="59">
        <v>14.319999999999997</v>
      </c>
      <c r="J47" s="59">
        <v>21.21</v>
      </c>
      <c r="K47" s="59">
        <v>28.680000000000003</v>
      </c>
      <c r="L47" s="59">
        <v>26.67</v>
      </c>
      <c r="M47" s="59">
        <v>26.82</v>
      </c>
      <c r="N47" s="59">
        <v>29.209999999999997</v>
      </c>
      <c r="O47" s="59">
        <v>22.909999999999997</v>
      </c>
      <c r="P47" s="59">
        <v>40.169999999999995</v>
      </c>
      <c r="Q47" s="59">
        <v>41.1</v>
      </c>
      <c r="R47" s="59">
        <v>32.4</v>
      </c>
      <c r="S47" s="59">
        <v>31.189999999999998</v>
      </c>
      <c r="T47" s="59">
        <v>40.960000000000008</v>
      </c>
      <c r="U47" s="59">
        <v>18.009999999999998</v>
      </c>
      <c r="V47" s="59">
        <v>24.639999999999997</v>
      </c>
      <c r="W47" s="59">
        <v>10.54</v>
      </c>
      <c r="X47" s="59">
        <v>10.650000000000002</v>
      </c>
      <c r="Y47" s="59">
        <v>0.09</v>
      </c>
      <c r="Z47" s="59">
        <v>708.32999999999936</v>
      </c>
      <c r="AA47" s="251">
        <f t="shared" si="0"/>
        <v>2.7283768058890042E-2</v>
      </c>
    </row>
    <row r="48" spans="1:27" x14ac:dyDescent="0.3">
      <c r="A48" s="245" t="s">
        <v>43</v>
      </c>
      <c r="B48" s="257">
        <v>22.279999999999998</v>
      </c>
      <c r="C48" s="257">
        <v>35.390000000000008</v>
      </c>
      <c r="D48" s="257">
        <v>9</v>
      </c>
      <c r="E48" s="257">
        <v>11.69</v>
      </c>
      <c r="F48" s="257">
        <v>16.79</v>
      </c>
      <c r="G48" s="257">
        <v>56.22</v>
      </c>
      <c r="H48" s="257">
        <v>31.259999999999998</v>
      </c>
      <c r="I48" s="257">
        <v>60.54</v>
      </c>
      <c r="J48" s="257">
        <v>87.580000000000013</v>
      </c>
      <c r="K48" s="257">
        <v>142.64999999999998</v>
      </c>
      <c r="L48" s="257">
        <v>109.46</v>
      </c>
      <c r="M48" s="257">
        <v>150.74999999999994</v>
      </c>
      <c r="N48" s="257">
        <v>102.99999999999997</v>
      </c>
      <c r="O48" s="257">
        <v>214.89</v>
      </c>
      <c r="P48" s="257">
        <v>155.85</v>
      </c>
      <c r="Q48" s="257">
        <v>292.55</v>
      </c>
      <c r="R48" s="257">
        <v>301.19</v>
      </c>
      <c r="S48" s="257">
        <v>292.61999999999995</v>
      </c>
      <c r="T48" s="257">
        <v>263.64999999999998</v>
      </c>
      <c r="U48" s="257">
        <v>120.54999999999998</v>
      </c>
      <c r="V48" s="257">
        <v>61.150000000000006</v>
      </c>
      <c r="W48" s="257">
        <v>33.71</v>
      </c>
      <c r="X48" s="257">
        <v>46.830000000000005</v>
      </c>
      <c r="Y48" s="257">
        <v>4.5399999999999974</v>
      </c>
      <c r="Z48" s="257">
        <v>2624.1400000000008</v>
      </c>
      <c r="AA48" s="258">
        <f>Z48/$Z$67</f>
        <v>0.1010777845270648</v>
      </c>
    </row>
    <row r="49" spans="1:27" x14ac:dyDescent="0.3">
      <c r="A49" s="246" t="s">
        <v>44</v>
      </c>
      <c r="B49" s="59">
        <v>15.489999999999997</v>
      </c>
      <c r="C49" s="59">
        <v>23.94</v>
      </c>
      <c r="D49" s="59">
        <v>6.41</v>
      </c>
      <c r="E49" s="59">
        <v>8.41</v>
      </c>
      <c r="F49" s="59">
        <v>9.2299999999999986</v>
      </c>
      <c r="G49" s="59">
        <v>55.47</v>
      </c>
      <c r="H49" s="59">
        <v>28.13</v>
      </c>
      <c r="I49" s="59">
        <v>53.22999999999999</v>
      </c>
      <c r="J49" s="59">
        <v>82.23</v>
      </c>
      <c r="K49" s="59">
        <v>76.63</v>
      </c>
      <c r="L49" s="59">
        <v>54.580000000000005</v>
      </c>
      <c r="M49" s="59">
        <v>104.82000000000001</v>
      </c>
      <c r="N49" s="59">
        <v>88.869999999999976</v>
      </c>
      <c r="O49" s="59">
        <v>159.51</v>
      </c>
      <c r="P49" s="59">
        <v>143.92999999999998</v>
      </c>
      <c r="Q49" s="59">
        <v>256.67</v>
      </c>
      <c r="R49" s="59">
        <v>257.01999999999992</v>
      </c>
      <c r="S49" s="59">
        <v>268.44</v>
      </c>
      <c r="T49" s="59">
        <v>192.15999999999994</v>
      </c>
      <c r="U49" s="59">
        <v>106.12999999999997</v>
      </c>
      <c r="V49" s="59">
        <v>49.660000000000004</v>
      </c>
      <c r="W49" s="59">
        <v>26.84</v>
      </c>
      <c r="X49" s="59">
        <v>33.24</v>
      </c>
      <c r="Y49" s="59">
        <v>4.2999999999999989</v>
      </c>
      <c r="Z49" s="59">
        <v>2105.3399999999997</v>
      </c>
      <c r="AA49" s="251">
        <f t="shared" si="0"/>
        <v>8.1094416790342932E-2</v>
      </c>
    </row>
    <row r="50" spans="1:27" x14ac:dyDescent="0.3">
      <c r="A50" s="246" t="s">
        <v>45</v>
      </c>
      <c r="B50" s="59">
        <v>6.7899999999999991</v>
      </c>
      <c r="C50" s="59">
        <v>11.449999999999998</v>
      </c>
      <c r="D50" s="59">
        <v>2.59</v>
      </c>
      <c r="E50" s="59">
        <v>3.2800000000000002</v>
      </c>
      <c r="F50" s="59">
        <v>7.56</v>
      </c>
      <c r="G50" s="59">
        <v>0.75</v>
      </c>
      <c r="H50" s="59">
        <v>3.13</v>
      </c>
      <c r="I50" s="59">
        <v>7.3100000000000005</v>
      </c>
      <c r="J50" s="59">
        <v>5.35</v>
      </c>
      <c r="K50" s="59">
        <v>66.02</v>
      </c>
      <c r="L50" s="59">
        <v>54.88</v>
      </c>
      <c r="M50" s="59">
        <v>45.929999999999993</v>
      </c>
      <c r="N50" s="59">
        <v>14.13</v>
      </c>
      <c r="O50" s="59">
        <v>55.38</v>
      </c>
      <c r="P50" s="59">
        <v>11.92</v>
      </c>
      <c r="Q50" s="59">
        <v>35.879999999999995</v>
      </c>
      <c r="R50" s="59">
        <v>44.17</v>
      </c>
      <c r="S50" s="59">
        <v>24.18</v>
      </c>
      <c r="T50" s="59">
        <v>71.490000000000009</v>
      </c>
      <c r="U50" s="59">
        <v>14.420000000000002</v>
      </c>
      <c r="V50" s="59">
        <v>11.490000000000002</v>
      </c>
      <c r="W50" s="59">
        <v>6.87</v>
      </c>
      <c r="X50" s="59">
        <v>13.59</v>
      </c>
      <c r="Y50" s="59">
        <v>0.24000000000000002</v>
      </c>
      <c r="Z50" s="59">
        <v>518.79999999999995</v>
      </c>
      <c r="AA50" s="251">
        <f t="shared" si="0"/>
        <v>1.9983367736721817E-2</v>
      </c>
    </row>
    <row r="51" spans="1:27" x14ac:dyDescent="0.3">
      <c r="A51" s="245" t="s">
        <v>46</v>
      </c>
      <c r="B51" s="257">
        <v>0.12</v>
      </c>
      <c r="C51" s="257">
        <v>0.12</v>
      </c>
      <c r="D51" s="257"/>
      <c r="E51" s="257"/>
      <c r="F51" s="257"/>
      <c r="G51" s="257"/>
      <c r="H51" s="257"/>
      <c r="I51" s="257"/>
      <c r="J51" s="257">
        <v>0.04</v>
      </c>
      <c r="K51" s="257"/>
      <c r="L51" s="257"/>
      <c r="M51" s="257"/>
      <c r="N51" s="257"/>
      <c r="O51" s="257">
        <v>0.02</v>
      </c>
      <c r="P51" s="257">
        <v>0.02</v>
      </c>
      <c r="Q51" s="257"/>
      <c r="R51" s="257"/>
      <c r="S51" s="257">
        <v>0.02</v>
      </c>
      <c r="T51" s="257"/>
      <c r="U51" s="257"/>
      <c r="V51" s="257"/>
      <c r="W51" s="257"/>
      <c r="X51" s="257"/>
      <c r="Y51" s="257"/>
      <c r="Z51" s="257">
        <v>0.34</v>
      </c>
      <c r="AA51" s="258">
        <f>Z51/$Z$67</f>
        <v>1.3096270297774517E-5</v>
      </c>
    </row>
    <row r="52" spans="1:27" x14ac:dyDescent="0.3">
      <c r="A52" s="246" t="s">
        <v>47</v>
      </c>
      <c r="B52" s="59">
        <v>0.12</v>
      </c>
      <c r="C52" s="59">
        <v>0.12</v>
      </c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>
        <v>0.24</v>
      </c>
      <c r="AA52" s="251">
        <f t="shared" si="0"/>
        <v>9.2444260925467167E-6</v>
      </c>
    </row>
    <row r="53" spans="1:27" x14ac:dyDescent="0.3">
      <c r="A53" s="246" t="s">
        <v>48</v>
      </c>
      <c r="B53" s="59"/>
      <c r="C53" s="59"/>
      <c r="D53" s="59"/>
      <c r="E53" s="59"/>
      <c r="F53" s="59"/>
      <c r="G53" s="59"/>
      <c r="H53" s="59"/>
      <c r="I53" s="59"/>
      <c r="J53" s="59">
        <v>0.04</v>
      </c>
      <c r="K53" s="59"/>
      <c r="L53" s="59"/>
      <c r="M53" s="59"/>
      <c r="N53" s="59"/>
      <c r="O53" s="59">
        <v>0.02</v>
      </c>
      <c r="P53" s="59">
        <v>0.02</v>
      </c>
      <c r="Q53" s="59"/>
      <c r="R53" s="59"/>
      <c r="S53" s="59">
        <v>0.02</v>
      </c>
      <c r="T53" s="59"/>
      <c r="U53" s="59"/>
      <c r="V53" s="59"/>
      <c r="W53" s="59"/>
      <c r="X53" s="59"/>
      <c r="Y53" s="59"/>
      <c r="Z53" s="59">
        <v>9.9999999999999992E-2</v>
      </c>
      <c r="AA53" s="251">
        <f t="shared" si="0"/>
        <v>3.8518442052277988E-6</v>
      </c>
    </row>
    <row r="54" spans="1:27" x14ac:dyDescent="0.3">
      <c r="A54" s="245" t="s">
        <v>49</v>
      </c>
      <c r="B54" s="257">
        <v>1.71</v>
      </c>
      <c r="C54" s="257"/>
      <c r="D54" s="257"/>
      <c r="E54" s="257">
        <v>0.03</v>
      </c>
      <c r="F54" s="257"/>
      <c r="G54" s="257"/>
      <c r="H54" s="257"/>
      <c r="I54" s="257"/>
      <c r="J54" s="257"/>
      <c r="K54" s="257">
        <v>1.01</v>
      </c>
      <c r="L54" s="257"/>
      <c r="M54" s="257"/>
      <c r="N54" s="257">
        <v>4.1499999999999995</v>
      </c>
      <c r="O54" s="257"/>
      <c r="P54" s="257"/>
      <c r="Q54" s="257"/>
      <c r="R54" s="257">
        <v>0.37</v>
      </c>
      <c r="S54" s="257">
        <v>1.86</v>
      </c>
      <c r="T54" s="257">
        <v>1.19</v>
      </c>
      <c r="U54" s="257"/>
      <c r="V54" s="257"/>
      <c r="W54" s="257"/>
      <c r="X54" s="257">
        <v>0.41</v>
      </c>
      <c r="Y54" s="257"/>
      <c r="Z54" s="257">
        <v>10.73</v>
      </c>
      <c r="AA54" s="258">
        <f>Z54/$Z$67</f>
        <v>4.1330288322094283E-4</v>
      </c>
    </row>
    <row r="55" spans="1:27" x14ac:dyDescent="0.3">
      <c r="A55" s="246" t="s">
        <v>49</v>
      </c>
      <c r="B55" s="59">
        <v>1.71</v>
      </c>
      <c r="C55" s="59"/>
      <c r="D55" s="59"/>
      <c r="E55" s="59">
        <v>0.03</v>
      </c>
      <c r="F55" s="59"/>
      <c r="G55" s="59"/>
      <c r="H55" s="59"/>
      <c r="I55" s="59"/>
      <c r="J55" s="59"/>
      <c r="K55" s="59">
        <v>1.01</v>
      </c>
      <c r="L55" s="59"/>
      <c r="M55" s="59"/>
      <c r="N55" s="59">
        <v>4.1499999999999995</v>
      </c>
      <c r="O55" s="59"/>
      <c r="P55" s="59"/>
      <c r="Q55" s="59"/>
      <c r="R55" s="59">
        <v>0.37</v>
      </c>
      <c r="S55" s="59">
        <v>1.86</v>
      </c>
      <c r="T55" s="59">
        <v>1.19</v>
      </c>
      <c r="U55" s="59"/>
      <c r="V55" s="59"/>
      <c r="W55" s="59"/>
      <c r="X55" s="59">
        <v>0.41</v>
      </c>
      <c r="Y55" s="59"/>
      <c r="Z55" s="59">
        <v>10.73</v>
      </c>
      <c r="AA55" s="251">
        <f t="shared" si="0"/>
        <v>4.1330288322094283E-4</v>
      </c>
    </row>
    <row r="56" spans="1:27" x14ac:dyDescent="0.3">
      <c r="A56" s="245" t="s">
        <v>50</v>
      </c>
      <c r="B56" s="257">
        <v>20.7</v>
      </c>
      <c r="C56" s="257">
        <v>17.61</v>
      </c>
      <c r="D56" s="257">
        <v>12.55</v>
      </c>
      <c r="E56" s="257">
        <v>6.23</v>
      </c>
      <c r="F56" s="257">
        <v>2.8</v>
      </c>
      <c r="G56" s="257">
        <v>8.0499999999999989</v>
      </c>
      <c r="H56" s="257">
        <v>5.3400000000000007</v>
      </c>
      <c r="I56" s="257">
        <v>4.2299999999999995</v>
      </c>
      <c r="J56" s="257">
        <v>3.34</v>
      </c>
      <c r="K56" s="257">
        <v>7.15</v>
      </c>
      <c r="L56" s="257">
        <v>26.32</v>
      </c>
      <c r="M56" s="257">
        <v>7.21</v>
      </c>
      <c r="N56" s="257">
        <v>12.67</v>
      </c>
      <c r="O56" s="257">
        <v>6.9300000000000006</v>
      </c>
      <c r="P56" s="257">
        <v>12.540000000000001</v>
      </c>
      <c r="Q56" s="257">
        <v>28.09</v>
      </c>
      <c r="R56" s="257">
        <v>23.919999999999995</v>
      </c>
      <c r="S56" s="257">
        <v>31.79</v>
      </c>
      <c r="T56" s="257">
        <v>38.150000000000006</v>
      </c>
      <c r="U56" s="257">
        <v>21.720000000000002</v>
      </c>
      <c r="V56" s="257">
        <v>8.4</v>
      </c>
      <c r="W56" s="257">
        <v>2.2399999999999998</v>
      </c>
      <c r="X56" s="257">
        <v>1.98</v>
      </c>
      <c r="Y56" s="257">
        <v>0.6100000000000001</v>
      </c>
      <c r="Z56" s="257">
        <v>310.56999999999994</v>
      </c>
      <c r="AA56" s="258">
        <f>Z56/$Z$67</f>
        <v>1.1962672548175972E-2</v>
      </c>
    </row>
    <row r="57" spans="1:27" x14ac:dyDescent="0.3">
      <c r="A57" s="246" t="s">
        <v>50</v>
      </c>
      <c r="B57" s="59">
        <v>20.7</v>
      </c>
      <c r="C57" s="59">
        <v>17.61</v>
      </c>
      <c r="D57" s="59">
        <v>12.55</v>
      </c>
      <c r="E57" s="59">
        <v>6.23</v>
      </c>
      <c r="F57" s="59">
        <v>2.8</v>
      </c>
      <c r="G57" s="59">
        <v>8.0499999999999989</v>
      </c>
      <c r="H57" s="59">
        <v>5.3400000000000007</v>
      </c>
      <c r="I57" s="59">
        <v>4.2299999999999995</v>
      </c>
      <c r="J57" s="59">
        <v>3.34</v>
      </c>
      <c r="K57" s="59">
        <v>7.15</v>
      </c>
      <c r="L57" s="59">
        <v>26.32</v>
      </c>
      <c r="M57" s="59">
        <v>7.21</v>
      </c>
      <c r="N57" s="59">
        <v>12.67</v>
      </c>
      <c r="O57" s="59">
        <v>6.9300000000000006</v>
      </c>
      <c r="P57" s="59">
        <v>12.540000000000001</v>
      </c>
      <c r="Q57" s="59">
        <v>28.09</v>
      </c>
      <c r="R57" s="59">
        <v>23.919999999999995</v>
      </c>
      <c r="S57" s="59">
        <v>31.79</v>
      </c>
      <c r="T57" s="59">
        <v>38.150000000000006</v>
      </c>
      <c r="U57" s="59">
        <v>21.720000000000002</v>
      </c>
      <c r="V57" s="59">
        <v>8.4</v>
      </c>
      <c r="W57" s="59">
        <v>2.2399999999999998</v>
      </c>
      <c r="X57" s="59">
        <v>1.98</v>
      </c>
      <c r="Y57" s="59">
        <v>0.6100000000000001</v>
      </c>
      <c r="Z57" s="59">
        <v>310.56999999999994</v>
      </c>
      <c r="AA57" s="251">
        <f t="shared" si="0"/>
        <v>1.1962672548175972E-2</v>
      </c>
    </row>
    <row r="58" spans="1:27" x14ac:dyDescent="0.3">
      <c r="A58" s="245" t="s">
        <v>51</v>
      </c>
      <c r="B58" s="257">
        <v>0.29000000000000004</v>
      </c>
      <c r="C58" s="257">
        <v>3.31</v>
      </c>
      <c r="D58" s="257"/>
      <c r="E58" s="257"/>
      <c r="F58" s="257"/>
      <c r="G58" s="257"/>
      <c r="H58" s="257"/>
      <c r="I58" s="257"/>
      <c r="J58" s="257"/>
      <c r="K58" s="257">
        <v>0.55000000000000004</v>
      </c>
      <c r="L58" s="257">
        <v>0.26</v>
      </c>
      <c r="M58" s="257"/>
      <c r="N58" s="257">
        <v>0.6</v>
      </c>
      <c r="O58" s="257"/>
      <c r="P58" s="257"/>
      <c r="Q58" s="257"/>
      <c r="R58" s="257"/>
      <c r="S58" s="257"/>
      <c r="T58" s="257"/>
      <c r="U58" s="257"/>
      <c r="V58" s="257"/>
      <c r="W58" s="257"/>
      <c r="X58" s="257"/>
      <c r="Y58" s="257">
        <v>7.0000000000000007E-2</v>
      </c>
      <c r="Z58" s="257">
        <v>5.08</v>
      </c>
      <c r="AA58" s="258">
        <f>Z58/$Z$67</f>
        <v>1.9567368562557218E-4</v>
      </c>
    </row>
    <row r="59" spans="1:27" x14ac:dyDescent="0.3">
      <c r="A59" s="246" t="s">
        <v>51</v>
      </c>
      <c r="B59" s="59">
        <v>0.29000000000000004</v>
      </c>
      <c r="C59" s="59">
        <v>3.31</v>
      </c>
      <c r="D59" s="59"/>
      <c r="E59" s="59"/>
      <c r="F59" s="59"/>
      <c r="G59" s="59"/>
      <c r="H59" s="59"/>
      <c r="I59" s="59"/>
      <c r="J59" s="59"/>
      <c r="K59" s="59">
        <v>0.55000000000000004</v>
      </c>
      <c r="L59" s="59">
        <v>0.26</v>
      </c>
      <c r="M59" s="59"/>
      <c r="N59" s="59">
        <v>0.6</v>
      </c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>
        <v>7.0000000000000007E-2</v>
      </c>
      <c r="Z59" s="59">
        <v>5.08</v>
      </c>
      <c r="AA59" s="251">
        <f t="shared" si="0"/>
        <v>1.9567368562557218E-4</v>
      </c>
    </row>
    <row r="60" spans="1:27" x14ac:dyDescent="0.3">
      <c r="A60" s="245" t="s">
        <v>52</v>
      </c>
      <c r="B60" s="257">
        <v>160.42999999999998</v>
      </c>
      <c r="C60" s="257">
        <v>142.30000000000001</v>
      </c>
      <c r="D60" s="257">
        <v>45.75</v>
      </c>
      <c r="E60" s="257">
        <v>34.869999999999997</v>
      </c>
      <c r="F60" s="257">
        <v>52.190000000000005</v>
      </c>
      <c r="G60" s="257">
        <v>79.03</v>
      </c>
      <c r="H60" s="257">
        <v>95.48</v>
      </c>
      <c r="I60" s="257">
        <v>80.71999999999997</v>
      </c>
      <c r="J60" s="257">
        <v>64.20999999999998</v>
      </c>
      <c r="K60" s="257">
        <v>84.54000000000002</v>
      </c>
      <c r="L60" s="257">
        <v>96.970000000000013</v>
      </c>
      <c r="M60" s="257">
        <v>232.20000000000002</v>
      </c>
      <c r="N60" s="257">
        <v>195.55000000000004</v>
      </c>
      <c r="O60" s="257">
        <v>250.01</v>
      </c>
      <c r="P60" s="257">
        <v>347.39999999999992</v>
      </c>
      <c r="Q60" s="257">
        <v>556.86999999999989</v>
      </c>
      <c r="R60" s="257">
        <v>564.62</v>
      </c>
      <c r="S60" s="257">
        <v>387.46</v>
      </c>
      <c r="T60" s="257">
        <v>375.56999999999988</v>
      </c>
      <c r="U60" s="257">
        <v>296.55</v>
      </c>
      <c r="V60" s="257">
        <v>186.4</v>
      </c>
      <c r="W60" s="257">
        <v>117.75999999999999</v>
      </c>
      <c r="X60" s="257">
        <v>64.759999999999991</v>
      </c>
      <c r="Y60" s="257">
        <v>5.8</v>
      </c>
      <c r="Z60" s="257">
        <v>4517.4399999999996</v>
      </c>
      <c r="AA60" s="258">
        <f>Z60/$Z$67</f>
        <v>0.17400475086464268</v>
      </c>
    </row>
    <row r="61" spans="1:27" x14ac:dyDescent="0.3">
      <c r="A61" s="246" t="s">
        <v>52</v>
      </c>
      <c r="B61" s="59">
        <v>160.42999999999998</v>
      </c>
      <c r="C61" s="59">
        <v>142.30000000000001</v>
      </c>
      <c r="D61" s="59">
        <v>45.75</v>
      </c>
      <c r="E61" s="59">
        <v>34.869999999999997</v>
      </c>
      <c r="F61" s="59">
        <v>52.190000000000005</v>
      </c>
      <c r="G61" s="59">
        <v>79.03</v>
      </c>
      <c r="H61" s="59">
        <v>95.48</v>
      </c>
      <c r="I61" s="59">
        <v>80.71999999999997</v>
      </c>
      <c r="J61" s="59">
        <v>64.20999999999998</v>
      </c>
      <c r="K61" s="59">
        <v>84.54000000000002</v>
      </c>
      <c r="L61" s="59">
        <v>96.970000000000013</v>
      </c>
      <c r="M61" s="59">
        <v>232.20000000000002</v>
      </c>
      <c r="N61" s="59">
        <v>195.55000000000004</v>
      </c>
      <c r="O61" s="59">
        <v>250.01</v>
      </c>
      <c r="P61" s="59">
        <v>347.39999999999992</v>
      </c>
      <c r="Q61" s="59">
        <v>556.86999999999989</v>
      </c>
      <c r="R61" s="59">
        <v>564.62</v>
      </c>
      <c r="S61" s="59">
        <v>387.46</v>
      </c>
      <c r="T61" s="59">
        <v>375.56999999999988</v>
      </c>
      <c r="U61" s="59">
        <v>296.55</v>
      </c>
      <c r="V61" s="59">
        <v>186.4</v>
      </c>
      <c r="W61" s="59">
        <v>117.75999999999999</v>
      </c>
      <c r="X61" s="59">
        <v>64.759999999999991</v>
      </c>
      <c r="Y61" s="59">
        <v>5.8</v>
      </c>
      <c r="Z61" s="59">
        <v>4517.4399999999996</v>
      </c>
      <c r="AA61" s="251">
        <f t="shared" si="0"/>
        <v>0.17400475086464268</v>
      </c>
    </row>
    <row r="62" spans="1:27" x14ac:dyDescent="0.3">
      <c r="A62" s="245" t="s">
        <v>53</v>
      </c>
      <c r="B62" s="257">
        <v>50.129999999999988</v>
      </c>
      <c r="C62" s="257">
        <v>9.99</v>
      </c>
      <c r="D62" s="257">
        <v>1.4300000000000002</v>
      </c>
      <c r="E62" s="257">
        <v>25.29</v>
      </c>
      <c r="F62" s="257">
        <v>0.53</v>
      </c>
      <c r="G62" s="257">
        <v>26.08</v>
      </c>
      <c r="H62" s="257">
        <v>25.65</v>
      </c>
      <c r="I62" s="257">
        <v>11.03</v>
      </c>
      <c r="J62" s="257">
        <v>2.92</v>
      </c>
      <c r="K62" s="257">
        <v>2.4500000000000002</v>
      </c>
      <c r="L62" s="257">
        <v>14.849999999999998</v>
      </c>
      <c r="M62" s="257">
        <v>4.5999999999999988</v>
      </c>
      <c r="N62" s="257">
        <v>2.27</v>
      </c>
      <c r="O62" s="257">
        <v>9.17</v>
      </c>
      <c r="P62" s="257">
        <v>9.3000000000000007</v>
      </c>
      <c r="Q62" s="257">
        <v>6.61</v>
      </c>
      <c r="R62" s="257">
        <v>7.24</v>
      </c>
      <c r="S62" s="257">
        <v>16.98</v>
      </c>
      <c r="T62" s="257">
        <v>41.91</v>
      </c>
      <c r="U62" s="257">
        <v>7.0500000000000007</v>
      </c>
      <c r="V62" s="257">
        <v>11.63</v>
      </c>
      <c r="W62" s="257">
        <v>7.8299999999999992</v>
      </c>
      <c r="X62" s="257">
        <v>3.42</v>
      </c>
      <c r="Y62" s="257">
        <v>0.41000000000000003</v>
      </c>
      <c r="Z62" s="257">
        <v>298.77000000000004</v>
      </c>
      <c r="AA62" s="258">
        <f>Z62/$Z$67</f>
        <v>1.1508154931959096E-2</v>
      </c>
    </row>
    <row r="63" spans="1:27" x14ac:dyDescent="0.3">
      <c r="A63" s="246" t="s">
        <v>53</v>
      </c>
      <c r="B63" s="59">
        <v>50.129999999999988</v>
      </c>
      <c r="C63" s="59">
        <v>9.99</v>
      </c>
      <c r="D63" s="59">
        <v>1.4300000000000002</v>
      </c>
      <c r="E63" s="59">
        <v>25.29</v>
      </c>
      <c r="F63" s="59">
        <v>0.53</v>
      </c>
      <c r="G63" s="59">
        <v>26.08</v>
      </c>
      <c r="H63" s="59">
        <v>25.65</v>
      </c>
      <c r="I63" s="59">
        <v>11.03</v>
      </c>
      <c r="J63" s="59">
        <v>2.92</v>
      </c>
      <c r="K63" s="59">
        <v>2.4500000000000002</v>
      </c>
      <c r="L63" s="59">
        <v>14.849999999999998</v>
      </c>
      <c r="M63" s="59">
        <v>4.5999999999999988</v>
      </c>
      <c r="N63" s="59">
        <v>2.27</v>
      </c>
      <c r="O63" s="59">
        <v>9.17</v>
      </c>
      <c r="P63" s="59">
        <v>9.3000000000000007</v>
      </c>
      <c r="Q63" s="59">
        <v>6.61</v>
      </c>
      <c r="R63" s="59">
        <v>7.24</v>
      </c>
      <c r="S63" s="59">
        <v>16.98</v>
      </c>
      <c r="T63" s="59">
        <v>41.91</v>
      </c>
      <c r="U63" s="59">
        <v>7.0500000000000007</v>
      </c>
      <c r="V63" s="59">
        <v>11.63</v>
      </c>
      <c r="W63" s="59">
        <v>7.8299999999999992</v>
      </c>
      <c r="X63" s="59">
        <v>3.42</v>
      </c>
      <c r="Y63" s="59">
        <v>0.41000000000000003</v>
      </c>
      <c r="Z63" s="59">
        <v>298.77000000000004</v>
      </c>
      <c r="AA63" s="251">
        <f t="shared" si="0"/>
        <v>1.1508154931959096E-2</v>
      </c>
    </row>
    <row r="64" spans="1:27" x14ac:dyDescent="0.3">
      <c r="A64" s="245" t="s">
        <v>54</v>
      </c>
      <c r="B64" s="257"/>
      <c r="C64" s="257"/>
      <c r="D64" s="257"/>
      <c r="E64" s="257">
        <v>7.0000000000000007E-2</v>
      </c>
      <c r="F64" s="257"/>
      <c r="G64" s="257"/>
      <c r="H64" s="257"/>
      <c r="I64" s="257"/>
      <c r="J64" s="257"/>
      <c r="K64" s="257"/>
      <c r="L64" s="257"/>
      <c r="M64" s="257"/>
      <c r="N64" s="257"/>
      <c r="O64" s="257">
        <v>0.14000000000000001</v>
      </c>
      <c r="P64" s="257"/>
      <c r="Q64" s="257"/>
      <c r="R64" s="257"/>
      <c r="S64" s="257"/>
      <c r="T64" s="257"/>
      <c r="U64" s="257"/>
      <c r="V64" s="257">
        <v>0.04</v>
      </c>
      <c r="W64" s="257"/>
      <c r="X64" s="257"/>
      <c r="Y64" s="257"/>
      <c r="Z64" s="257">
        <v>0.25</v>
      </c>
      <c r="AA64" s="258">
        <f>Z64/$Z$67</f>
        <v>9.6296105130694969E-6</v>
      </c>
    </row>
    <row r="65" spans="1:27" x14ac:dyDescent="0.3">
      <c r="A65" s="246" t="s">
        <v>55</v>
      </c>
      <c r="B65" s="59"/>
      <c r="C65" s="59"/>
      <c r="D65" s="59"/>
      <c r="E65" s="59">
        <v>7.0000000000000007E-2</v>
      </c>
      <c r="F65" s="59"/>
      <c r="G65" s="59"/>
      <c r="H65" s="59"/>
      <c r="I65" s="59"/>
      <c r="J65" s="59"/>
      <c r="K65" s="59"/>
      <c r="L65" s="59"/>
      <c r="M65" s="59"/>
      <c r="N65" s="59"/>
      <c r="O65" s="59">
        <v>0.14000000000000001</v>
      </c>
      <c r="P65" s="59"/>
      <c r="Q65" s="59"/>
      <c r="R65" s="59"/>
      <c r="S65" s="59"/>
      <c r="T65" s="59"/>
      <c r="U65" s="59"/>
      <c r="V65" s="59">
        <v>0.04</v>
      </c>
      <c r="W65" s="59"/>
      <c r="X65" s="59"/>
      <c r="Y65" s="59"/>
      <c r="Z65" s="59">
        <v>0.25</v>
      </c>
      <c r="AA65" s="251">
        <f t="shared" si="0"/>
        <v>9.6296105130694969E-6</v>
      </c>
    </row>
    <row r="66" spans="1:27" x14ac:dyDescent="0.3">
      <c r="A66" s="246" t="s">
        <v>56</v>
      </c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251">
        <f t="shared" si="0"/>
        <v>0</v>
      </c>
    </row>
    <row r="67" spans="1:27" x14ac:dyDescent="0.3">
      <c r="A67" s="247" t="s">
        <v>57</v>
      </c>
      <c r="B67" s="252">
        <v>1446.4800000000014</v>
      </c>
      <c r="C67" s="252">
        <v>918.01999999999953</v>
      </c>
      <c r="D67" s="252">
        <v>439.34000000000003</v>
      </c>
      <c r="E67" s="252">
        <v>481.53999999999968</v>
      </c>
      <c r="F67" s="252">
        <v>503.01999999999981</v>
      </c>
      <c r="G67" s="252">
        <v>625.95999999999992</v>
      </c>
      <c r="H67" s="252">
        <v>955.47000000000014</v>
      </c>
      <c r="I67" s="252">
        <v>531.76000000000022</v>
      </c>
      <c r="J67" s="252">
        <v>669.11999999999978</v>
      </c>
      <c r="K67" s="252">
        <v>890.45999999999935</v>
      </c>
      <c r="L67" s="252">
        <v>1063.6300000000008</v>
      </c>
      <c r="M67" s="252">
        <v>1376.809999999999</v>
      </c>
      <c r="N67" s="252">
        <v>1194.3999999999996</v>
      </c>
      <c r="O67" s="252">
        <v>1493.3399999999997</v>
      </c>
      <c r="P67" s="252">
        <v>1380.0199999999979</v>
      </c>
      <c r="Q67" s="252">
        <v>2199.3700000000035</v>
      </c>
      <c r="R67" s="252">
        <v>2352.7600000000025</v>
      </c>
      <c r="S67" s="252">
        <v>1859.9400000000012</v>
      </c>
      <c r="T67" s="252">
        <v>1990.5100000000009</v>
      </c>
      <c r="U67" s="252">
        <v>1380.5199999999986</v>
      </c>
      <c r="V67" s="252">
        <v>996.74000000000012</v>
      </c>
      <c r="W67" s="252">
        <v>615.41000000000008</v>
      </c>
      <c r="X67" s="252">
        <v>557.61999999999989</v>
      </c>
      <c r="Y67" s="252">
        <v>39.350000000000016</v>
      </c>
      <c r="Z67" s="252">
        <v>25961.590000000007</v>
      </c>
      <c r="AA67" s="253">
        <f t="shared" si="0"/>
        <v>1</v>
      </c>
    </row>
    <row r="72" spans="1:27" ht="15.6" x14ac:dyDescent="0.3">
      <c r="A72" s="335" t="s">
        <v>77</v>
      </c>
      <c r="B72" s="336" t="s">
        <v>151</v>
      </c>
      <c r="C72" s="336">
        <v>2000</v>
      </c>
      <c r="D72" s="336">
        <v>2001</v>
      </c>
      <c r="E72" s="336">
        <v>2002</v>
      </c>
      <c r="F72" s="336">
        <v>2003</v>
      </c>
      <c r="G72" s="336">
        <v>2004</v>
      </c>
      <c r="H72" s="336">
        <v>2005</v>
      </c>
      <c r="I72" s="336">
        <v>2006</v>
      </c>
      <c r="J72" s="336">
        <v>2007</v>
      </c>
      <c r="K72" s="336">
        <v>2008</v>
      </c>
      <c r="L72" s="336">
        <v>2009</v>
      </c>
      <c r="M72" s="336">
        <v>2010</v>
      </c>
      <c r="N72" s="336">
        <v>2011</v>
      </c>
      <c r="O72" s="336">
        <v>2012</v>
      </c>
      <c r="P72" s="336">
        <v>2013</v>
      </c>
      <c r="Q72" s="336">
        <v>2014</v>
      </c>
      <c r="R72" s="336">
        <v>2015</v>
      </c>
      <c r="S72" s="336">
        <v>2016</v>
      </c>
      <c r="T72" s="336">
        <v>2017</v>
      </c>
      <c r="U72" s="336">
        <v>2018</v>
      </c>
      <c r="V72" s="336">
        <v>2019</v>
      </c>
      <c r="W72" s="336">
        <v>2020</v>
      </c>
      <c r="X72" s="336">
        <v>2021</v>
      </c>
      <c r="Y72" s="336" t="s">
        <v>152</v>
      </c>
    </row>
    <row r="73" spans="1:27" x14ac:dyDescent="0.3">
      <c r="A73" s="245" t="s">
        <v>6</v>
      </c>
      <c r="B73" s="313">
        <f>B10/$Z$10</f>
        <v>0.14052804061219323</v>
      </c>
      <c r="C73" s="313">
        <f t="shared" ref="C73:Y73" si="1">C10/$Z$10</f>
        <v>6.7958375238603444E-2</v>
      </c>
      <c r="D73" s="313">
        <f t="shared" si="1"/>
        <v>5.0970491848142145E-3</v>
      </c>
      <c r="E73" s="313">
        <f t="shared" si="1"/>
        <v>9.8793812387539936E-3</v>
      </c>
      <c r="F73" s="313">
        <f t="shared" si="1"/>
        <v>2.5820488085219924E-2</v>
      </c>
      <c r="G73" s="313">
        <f t="shared" si="1"/>
        <v>2.4301635844912871E-2</v>
      </c>
      <c r="H73" s="313">
        <f t="shared" si="1"/>
        <v>4.3820939635885951E-2</v>
      </c>
      <c r="I73" s="313">
        <f t="shared" si="1"/>
        <v>4.5565567209211628E-3</v>
      </c>
      <c r="J73" s="313">
        <f t="shared" si="1"/>
        <v>8.1347536654283216E-3</v>
      </c>
      <c r="K73" s="313">
        <f t="shared" si="1"/>
        <v>2.0880797465842923E-2</v>
      </c>
      <c r="L73" s="313">
        <f t="shared" si="1"/>
        <v>2.3740618350745396E-2</v>
      </c>
      <c r="M73" s="313">
        <f t="shared" si="1"/>
        <v>4.3259922141718497E-2</v>
      </c>
      <c r="N73" s="313">
        <f t="shared" si="1"/>
        <v>5.3098253319923634E-2</v>
      </c>
      <c r="O73" s="313">
        <f t="shared" si="1"/>
        <v>7.4923202178389867E-2</v>
      </c>
      <c r="P73" s="313">
        <f t="shared" si="1"/>
        <v>3.0691761937015522E-2</v>
      </c>
      <c r="Q73" s="313">
        <f t="shared" si="1"/>
        <v>7.3534341796487476E-2</v>
      </c>
      <c r="R73" s="313">
        <f t="shared" si="1"/>
        <v>0.1066822656896752</v>
      </c>
      <c r="S73" s="313">
        <f t="shared" si="1"/>
        <v>3.8320231522341493E-2</v>
      </c>
      <c r="T73" s="313">
        <f t="shared" si="1"/>
        <v>7.8200365345538883E-2</v>
      </c>
      <c r="U73" s="313">
        <f t="shared" si="1"/>
        <v>4.0879018629885806E-2</v>
      </c>
      <c r="V73" s="313">
        <f t="shared" si="1"/>
        <v>4.0557459822253235E-2</v>
      </c>
      <c r="W73" s="313">
        <f t="shared" si="1"/>
        <v>2.459582794551288E-2</v>
      </c>
      <c r="X73" s="313">
        <f t="shared" si="1"/>
        <v>1.7802042924679982E-2</v>
      </c>
      <c r="Y73" s="315">
        <f t="shared" si="1"/>
        <v>2.7366707032559527E-3</v>
      </c>
    </row>
    <row r="74" spans="1:27" x14ac:dyDescent="0.3">
      <c r="A74" s="245" t="s">
        <v>15</v>
      </c>
      <c r="B74" s="313">
        <f>B19/$Z$19</f>
        <v>4.911988389908651E-2</v>
      </c>
      <c r="C74" s="313">
        <f t="shared" ref="C74:Y74" si="2">C19/$Z$19</f>
        <v>3.8813154714173147E-2</v>
      </c>
      <c r="D74" s="313">
        <f t="shared" si="2"/>
        <v>2.5562306026663463E-2</v>
      </c>
      <c r="E74" s="313">
        <f t="shared" si="2"/>
        <v>2.6374596454577594E-2</v>
      </c>
      <c r="F74" s="313">
        <f t="shared" si="2"/>
        <v>2.3725119994823532E-2</v>
      </c>
      <c r="G74" s="313">
        <f t="shared" si="2"/>
        <v>3.0261573694269128E-2</v>
      </c>
      <c r="H74" s="313">
        <f t="shared" si="2"/>
        <v>4.861263568023258E-2</v>
      </c>
      <c r="I74" s="313">
        <f t="shared" si="2"/>
        <v>2.4710729859703684E-2</v>
      </c>
      <c r="J74" s="313">
        <f t="shared" si="2"/>
        <v>3.453794193567767E-2</v>
      </c>
      <c r="K74" s="313">
        <f t="shared" si="2"/>
        <v>4.2546455386421447E-2</v>
      </c>
      <c r="L74" s="313">
        <f t="shared" si="2"/>
        <v>4.7112844819019846E-2</v>
      </c>
      <c r="M74" s="313">
        <f t="shared" si="2"/>
        <v>5.380759693756109E-2</v>
      </c>
      <c r="N74" s="313">
        <f t="shared" si="2"/>
        <v>2.7822391484700518E-2</v>
      </c>
      <c r="O74" s="313">
        <f t="shared" si="2"/>
        <v>5.0197930797015171E-2</v>
      </c>
      <c r="P74" s="313">
        <f t="shared" si="2"/>
        <v>4.9807384332385074E-2</v>
      </c>
      <c r="Q74" s="313">
        <f t="shared" si="2"/>
        <v>7.8507927631046873E-2</v>
      </c>
      <c r="R74" s="313">
        <f t="shared" si="2"/>
        <v>6.8268215295093707E-2</v>
      </c>
      <c r="S74" s="313">
        <f t="shared" si="2"/>
        <v>5.9718945201015866E-2</v>
      </c>
      <c r="T74" s="313">
        <f t="shared" si="2"/>
        <v>7.4775782421711581E-2</v>
      </c>
      <c r="U74" s="313">
        <f t="shared" si="2"/>
        <v>5.1039107797757034E-2</v>
      </c>
      <c r="V74" s="313">
        <f t="shared" si="2"/>
        <v>4.1090572115906776E-2</v>
      </c>
      <c r="W74" s="313">
        <f t="shared" si="2"/>
        <v>2.5474490845267327E-2</v>
      </c>
      <c r="X74" s="313">
        <f t="shared" si="2"/>
        <v>2.6088041652127091E-2</v>
      </c>
      <c r="Y74" s="317">
        <f t="shared" si="2"/>
        <v>2.0243710237632497E-3</v>
      </c>
    </row>
    <row r="75" spans="1:27" x14ac:dyDescent="0.3">
      <c r="A75" s="245" t="s">
        <v>19</v>
      </c>
      <c r="B75" s="313">
        <f>B23/$Z$23</f>
        <v>0.10489133638147199</v>
      </c>
      <c r="C75" s="313">
        <f t="shared" ref="C75:Y75" si="3">C23/$Z$23</f>
        <v>3.8093313461489878E-2</v>
      </c>
      <c r="D75" s="313">
        <f t="shared" si="3"/>
        <v>1.9122439184580793E-2</v>
      </c>
      <c r="E75" s="313">
        <f t="shared" si="3"/>
        <v>1.1510512710401561E-2</v>
      </c>
      <c r="F75" s="313">
        <f t="shared" si="3"/>
        <v>1.7126834566903271E-2</v>
      </c>
      <c r="G75" s="313">
        <f t="shared" si="3"/>
        <v>1.43734054108672E-2</v>
      </c>
      <c r="H75" s="313">
        <f t="shared" si="3"/>
        <v>2.6069164119534187E-2</v>
      </c>
      <c r="I75" s="313">
        <f t="shared" si="3"/>
        <v>1.3068263150360807E-2</v>
      </c>
      <c r="J75" s="313">
        <f t="shared" si="3"/>
        <v>1.7101573748957984E-2</v>
      </c>
      <c r="K75" s="313">
        <f t="shared" si="3"/>
        <v>1.5897474760232729E-2</v>
      </c>
      <c r="L75" s="313">
        <f t="shared" si="3"/>
        <v>2.2473707698655278E-2</v>
      </c>
      <c r="M75" s="313">
        <f t="shared" si="3"/>
        <v>7.5580367292292894E-2</v>
      </c>
      <c r="N75" s="313">
        <f t="shared" si="3"/>
        <v>3.1752848157223325E-2</v>
      </c>
      <c r="O75" s="313">
        <f t="shared" si="3"/>
        <v>5.3780281405511894E-2</v>
      </c>
      <c r="P75" s="313">
        <f t="shared" si="3"/>
        <v>6.1830062057409409E-2</v>
      </c>
      <c r="Q75" s="313">
        <f t="shared" si="3"/>
        <v>9.3625011577874839E-2</v>
      </c>
      <c r="R75" s="313">
        <f t="shared" si="3"/>
        <v>0.10602807318900984</v>
      </c>
      <c r="S75" s="313">
        <f t="shared" si="3"/>
        <v>8.8589688534114738E-2</v>
      </c>
      <c r="T75" s="313">
        <f t="shared" si="3"/>
        <v>7.3643704583154362E-2</v>
      </c>
      <c r="U75" s="313">
        <f t="shared" si="3"/>
        <v>6.7555847458340687E-2</v>
      </c>
      <c r="V75" s="313">
        <f t="shared" si="3"/>
        <v>2.3206271419068537E-2</v>
      </c>
      <c r="W75" s="313">
        <f t="shared" si="3"/>
        <v>1.6613197935349138E-2</v>
      </c>
      <c r="X75" s="313">
        <f t="shared" si="3"/>
        <v>5.2289893146740081E-3</v>
      </c>
      <c r="Y75" s="315">
        <f t="shared" si="3"/>
        <v>2.8376318825203556E-3</v>
      </c>
    </row>
    <row r="76" spans="1:27" x14ac:dyDescent="0.3">
      <c r="A76" s="245" t="s">
        <v>60</v>
      </c>
      <c r="B76" s="313">
        <f>B27/$Z$27</f>
        <v>0.31516587677725122</v>
      </c>
      <c r="C76" s="313">
        <f t="shared" ref="C76:Y76" si="4">C27/$Z$27</f>
        <v>0.15775220040622887</v>
      </c>
      <c r="D76" s="313">
        <f t="shared" si="4"/>
        <v>0</v>
      </c>
      <c r="E76" s="313">
        <f t="shared" si="4"/>
        <v>1.3540961408259988E-3</v>
      </c>
      <c r="F76" s="313">
        <f t="shared" si="4"/>
        <v>4.5362220717670966E-2</v>
      </c>
      <c r="G76" s="313">
        <f t="shared" si="4"/>
        <v>1.1848341232227487E-2</v>
      </c>
      <c r="H76" s="313">
        <f t="shared" si="4"/>
        <v>1.7264725795531483E-2</v>
      </c>
      <c r="I76" s="313">
        <f t="shared" si="4"/>
        <v>4.7393364928909956E-3</v>
      </c>
      <c r="J76" s="313">
        <f t="shared" si="4"/>
        <v>4.4008124576844958E-3</v>
      </c>
      <c r="K76" s="313">
        <f t="shared" si="4"/>
        <v>4.8747461069735952E-2</v>
      </c>
      <c r="L76" s="313">
        <f t="shared" si="4"/>
        <v>3.1482735274204469E-2</v>
      </c>
      <c r="M76" s="313">
        <f t="shared" si="4"/>
        <v>7.3798239675016919E-2</v>
      </c>
      <c r="N76" s="313">
        <f t="shared" si="4"/>
        <v>0</v>
      </c>
      <c r="O76" s="313">
        <f t="shared" si="4"/>
        <v>7.2105619498984447E-2</v>
      </c>
      <c r="P76" s="313">
        <f t="shared" si="4"/>
        <v>5.5517941773865952E-2</v>
      </c>
      <c r="Q76" s="313">
        <f t="shared" si="4"/>
        <v>7.1090047393364934E-3</v>
      </c>
      <c r="R76" s="313">
        <f t="shared" si="4"/>
        <v>2.132701421800948E-2</v>
      </c>
      <c r="S76" s="313">
        <f t="shared" si="4"/>
        <v>9.8171970209884919E-3</v>
      </c>
      <c r="T76" s="313">
        <f t="shared" si="4"/>
        <v>2.031144211238998E-3</v>
      </c>
      <c r="U76" s="313">
        <f t="shared" si="4"/>
        <v>1.6926201760324982E-2</v>
      </c>
      <c r="V76" s="313">
        <f t="shared" si="4"/>
        <v>0</v>
      </c>
      <c r="W76" s="313">
        <f t="shared" si="4"/>
        <v>8.4631008801624913E-2</v>
      </c>
      <c r="X76" s="313">
        <f t="shared" si="4"/>
        <v>8.124576844955992E-3</v>
      </c>
      <c r="Y76" s="316">
        <f t="shared" si="4"/>
        <v>1.049424509140149E-2</v>
      </c>
    </row>
    <row r="77" spans="1:27" x14ac:dyDescent="0.3">
      <c r="A77" s="245" t="s">
        <v>61</v>
      </c>
      <c r="B77" s="313">
        <f>B35/$Z$35</f>
        <v>4.0330982933272357E-2</v>
      </c>
      <c r="C77" s="313">
        <f t="shared" ref="C77:Y77" si="5">C35/$Z$35</f>
        <v>3.2244620855151257E-2</v>
      </c>
      <c r="D77" s="313">
        <f t="shared" si="5"/>
        <v>8.4157317720761678E-3</v>
      </c>
      <c r="E77" s="313">
        <f t="shared" si="5"/>
        <v>4.9875982227480164E-3</v>
      </c>
      <c r="F77" s="313">
        <f t="shared" si="5"/>
        <v>3.6297884639945136E-4</v>
      </c>
      <c r="G77" s="313">
        <f t="shared" si="5"/>
        <v>1.0479333732161936E-2</v>
      </c>
      <c r="H77" s="313">
        <f t="shared" si="5"/>
        <v>1.31142912838024E-2</v>
      </c>
      <c r="I77" s="313">
        <f t="shared" si="5"/>
        <v>2.1106547735079209E-2</v>
      </c>
      <c r="J77" s="313">
        <f t="shared" si="5"/>
        <v>2.1341811802189959E-2</v>
      </c>
      <c r="K77" s="313">
        <f t="shared" si="5"/>
        <v>6.0899784229241291E-3</v>
      </c>
      <c r="L77" s="313">
        <f t="shared" si="5"/>
        <v>5.8211052033689772E-2</v>
      </c>
      <c r="M77" s="313">
        <f t="shared" si="5"/>
        <v>1.2993298335002585E-2</v>
      </c>
      <c r="N77" s="313">
        <f t="shared" si="5"/>
        <v>0.19104114432442232</v>
      </c>
      <c r="O77" s="313">
        <f t="shared" si="5"/>
        <v>8.188533901552067E-2</v>
      </c>
      <c r="P77" s="313">
        <f t="shared" si="5"/>
        <v>4.4572457971754846E-2</v>
      </c>
      <c r="Q77" s="313">
        <f t="shared" si="5"/>
        <v>4.4404412209532867E-2</v>
      </c>
      <c r="R77" s="313">
        <f t="shared" si="5"/>
        <v>0.15758659398127292</v>
      </c>
      <c r="S77" s="313">
        <f t="shared" si="5"/>
        <v>8.6738500628491103E-2</v>
      </c>
      <c r="T77" s="313">
        <f t="shared" si="5"/>
        <v>4.1836672962781207E-2</v>
      </c>
      <c r="U77" s="313">
        <f t="shared" si="5"/>
        <v>5.8553865388622589E-2</v>
      </c>
      <c r="V77" s="313">
        <f t="shared" si="5"/>
        <v>4.7227581014861929E-2</v>
      </c>
      <c r="W77" s="313">
        <f t="shared" si="5"/>
        <v>4.0398201238161157E-3</v>
      </c>
      <c r="X77" s="313">
        <f t="shared" si="5"/>
        <v>1.0741485121228208E-2</v>
      </c>
      <c r="Y77" s="315">
        <f t="shared" si="5"/>
        <v>1.6939012831974397E-3</v>
      </c>
    </row>
    <row r="78" spans="1:27" x14ac:dyDescent="0.3">
      <c r="A78" s="245" t="s">
        <v>37</v>
      </c>
      <c r="B78" s="313"/>
      <c r="C78" s="313"/>
      <c r="D78" s="313"/>
      <c r="E78" s="313"/>
      <c r="F78" s="313"/>
      <c r="G78" s="313"/>
      <c r="H78" s="313"/>
      <c r="I78" s="313"/>
      <c r="J78" s="313"/>
      <c r="K78" s="313"/>
      <c r="L78" s="313"/>
      <c r="M78" s="313"/>
      <c r="N78" s="313"/>
      <c r="O78" s="313"/>
      <c r="P78" s="313"/>
      <c r="Q78" s="313"/>
      <c r="R78" s="313"/>
      <c r="S78" s="313"/>
      <c r="T78" s="313"/>
      <c r="U78" s="313"/>
      <c r="V78" s="313"/>
      <c r="W78" s="313"/>
      <c r="X78" s="313"/>
      <c r="Y78" s="316">
        <f t="shared" ref="Y78" si="6">Y41/$Z$41</f>
        <v>1</v>
      </c>
    </row>
    <row r="79" spans="1:27" x14ac:dyDescent="0.3">
      <c r="A79" s="245" t="s">
        <v>38</v>
      </c>
      <c r="B79" s="313">
        <f>B43/$Z$43</f>
        <v>6.8196495537998975E-2</v>
      </c>
      <c r="C79" s="313">
        <f t="shared" ref="C79:Y79" si="7">C43/$Z$43</f>
        <v>3.2790821026771923E-2</v>
      </c>
      <c r="D79" s="313">
        <f t="shared" si="7"/>
        <v>1.9857997636395747E-2</v>
      </c>
      <c r="E79" s="313">
        <f t="shared" si="7"/>
        <v>2.5968007593311131E-2</v>
      </c>
      <c r="F79" s="313">
        <f t="shared" si="7"/>
        <v>3.0786410206303495E-2</v>
      </c>
      <c r="G79" s="313">
        <f t="shared" si="7"/>
        <v>2.3477848189609407E-2</v>
      </c>
      <c r="H79" s="313">
        <f t="shared" si="7"/>
        <v>4.8759107785935507E-2</v>
      </c>
      <c r="I79" s="313">
        <f t="shared" si="7"/>
        <v>2.0036663781952825E-2</v>
      </c>
      <c r="J79" s="313">
        <f t="shared" si="7"/>
        <v>2.7551808529447306E-2</v>
      </c>
      <c r="K79" s="313">
        <f t="shared" si="7"/>
        <v>4.168690619096798E-2</v>
      </c>
      <c r="L79" s="313">
        <f t="shared" si="7"/>
        <v>4.8223109349264326E-2</v>
      </c>
      <c r="M79" s="313">
        <f t="shared" si="7"/>
        <v>6.3625619980830481E-2</v>
      </c>
      <c r="N79" s="313">
        <f t="shared" si="7"/>
        <v>4.3892316425188108E-2</v>
      </c>
      <c r="O79" s="313">
        <f t="shared" si="7"/>
        <v>5.2187264453811957E-2</v>
      </c>
      <c r="P79" s="313">
        <f t="shared" si="7"/>
        <v>4.4221732131058948E-2</v>
      </c>
      <c r="Q79" s="313">
        <f t="shared" si="7"/>
        <v>6.5298753989745176E-2</v>
      </c>
      <c r="R79" s="313">
        <f t="shared" si="7"/>
        <v>6.4705061276904494E-2</v>
      </c>
      <c r="S79" s="313">
        <f t="shared" si="7"/>
        <v>5.9894103086643634E-2</v>
      </c>
      <c r="T79" s="313">
        <f t="shared" si="7"/>
        <v>6.6782055219005446E-2</v>
      </c>
      <c r="U79" s="313">
        <f t="shared" si="7"/>
        <v>4.9382578189702403E-2</v>
      </c>
      <c r="V79" s="313">
        <f t="shared" si="7"/>
        <v>4.0274326977657343E-2</v>
      </c>
      <c r="W79" s="313">
        <f t="shared" si="7"/>
        <v>3.1491769260117382E-2</v>
      </c>
      <c r="X79" s="313">
        <f t="shared" si="7"/>
        <v>3.089249323022801E-2</v>
      </c>
      <c r="Y79" s="316">
        <f t="shared" si="7"/>
        <v>1.6749951145975791E-5</v>
      </c>
    </row>
    <row r="80" spans="1:27" x14ac:dyDescent="0.3">
      <c r="A80" s="245" t="s">
        <v>43</v>
      </c>
      <c r="B80" s="313">
        <f>B48/$Z$48</f>
        <v>8.4904006645986838E-3</v>
      </c>
      <c r="C80" s="313">
        <f t="shared" ref="C80:Y80" si="8">C48/$Z$48</f>
        <v>1.3486323138247196E-2</v>
      </c>
      <c r="D80" s="313">
        <f t="shared" si="8"/>
        <v>3.4296950620012643E-3</v>
      </c>
      <c r="E80" s="313">
        <f t="shared" si="8"/>
        <v>4.4547928083105304E-3</v>
      </c>
      <c r="F80" s="313">
        <f t="shared" si="8"/>
        <v>6.3982866767779136E-3</v>
      </c>
      <c r="G80" s="313">
        <f t="shared" si="8"/>
        <v>2.1424161820634564E-2</v>
      </c>
      <c r="H80" s="313">
        <f t="shared" si="8"/>
        <v>1.1912474182017723E-2</v>
      </c>
      <c r="I80" s="313">
        <f t="shared" si="8"/>
        <v>2.3070415450395169E-2</v>
      </c>
      <c r="J80" s="313">
        <f t="shared" si="8"/>
        <v>3.337474372556342E-2</v>
      </c>
      <c r="K80" s="313">
        <f t="shared" si="8"/>
        <v>5.4360666732720025E-2</v>
      </c>
      <c r="L80" s="313">
        <f t="shared" si="8"/>
        <v>4.1712713498517594E-2</v>
      </c>
      <c r="M80" s="313">
        <f t="shared" si="8"/>
        <v>5.7447392288521151E-2</v>
      </c>
      <c r="N80" s="313">
        <f t="shared" si="8"/>
        <v>3.9250954598458898E-2</v>
      </c>
      <c r="O80" s="313">
        <f t="shared" si="8"/>
        <v>8.1889685763716843E-2</v>
      </c>
      <c r="P80" s="313">
        <f t="shared" si="8"/>
        <v>5.9390886156988558E-2</v>
      </c>
      <c r="Q80" s="313">
        <f t="shared" si="8"/>
        <v>0.11148414337649665</v>
      </c>
      <c r="R80" s="313">
        <f t="shared" si="8"/>
        <v>0.11477665063601786</v>
      </c>
      <c r="S80" s="313">
        <f t="shared" si="8"/>
        <v>0.11151081878253441</v>
      </c>
      <c r="T80" s="313">
        <f t="shared" si="8"/>
        <v>0.10047101145518147</v>
      </c>
      <c r="U80" s="313">
        <f t="shared" si="8"/>
        <v>4.5938859969361368E-2</v>
      </c>
      <c r="V80" s="313">
        <f t="shared" si="8"/>
        <v>2.3302872560153037E-2</v>
      </c>
      <c r="W80" s="313">
        <f t="shared" si="8"/>
        <v>1.284611339334029E-2</v>
      </c>
      <c r="X80" s="313">
        <f t="shared" si="8"/>
        <v>1.7845846639279912E-2</v>
      </c>
      <c r="Y80" s="315">
        <f t="shared" si="8"/>
        <v>1.7300906201650811E-3</v>
      </c>
    </row>
    <row r="81" spans="1:25" x14ac:dyDescent="0.3">
      <c r="A81" s="245" t="s">
        <v>46</v>
      </c>
      <c r="B81" s="313">
        <f>B51/$Z$51</f>
        <v>0.3529411764705882</v>
      </c>
      <c r="C81" s="313">
        <f t="shared" ref="C81:Y81" si="9">C51/$Z$51</f>
        <v>0.3529411764705882</v>
      </c>
      <c r="D81" s="313">
        <f t="shared" si="9"/>
        <v>0</v>
      </c>
      <c r="E81" s="313">
        <f t="shared" si="9"/>
        <v>0</v>
      </c>
      <c r="F81" s="313">
        <f t="shared" si="9"/>
        <v>0</v>
      </c>
      <c r="G81" s="313">
        <f t="shared" si="9"/>
        <v>0</v>
      </c>
      <c r="H81" s="313">
        <f t="shared" si="9"/>
        <v>0</v>
      </c>
      <c r="I81" s="313">
        <f t="shared" si="9"/>
        <v>0</v>
      </c>
      <c r="J81" s="313">
        <f t="shared" si="9"/>
        <v>0.11764705882352941</v>
      </c>
      <c r="K81" s="313">
        <f t="shared" si="9"/>
        <v>0</v>
      </c>
      <c r="L81" s="313">
        <f t="shared" si="9"/>
        <v>0</v>
      </c>
      <c r="M81" s="313">
        <f t="shared" si="9"/>
        <v>0</v>
      </c>
      <c r="N81" s="313">
        <f t="shared" si="9"/>
        <v>0</v>
      </c>
      <c r="O81" s="313">
        <f t="shared" si="9"/>
        <v>5.8823529411764705E-2</v>
      </c>
      <c r="P81" s="313">
        <f t="shared" si="9"/>
        <v>5.8823529411764705E-2</v>
      </c>
      <c r="Q81" s="313">
        <f t="shared" si="9"/>
        <v>0</v>
      </c>
      <c r="R81" s="313">
        <f t="shared" si="9"/>
        <v>0</v>
      </c>
      <c r="S81" s="313">
        <f t="shared" si="9"/>
        <v>5.8823529411764705E-2</v>
      </c>
      <c r="T81" s="313">
        <f t="shared" si="9"/>
        <v>0</v>
      </c>
      <c r="U81" s="313">
        <f t="shared" si="9"/>
        <v>0</v>
      </c>
      <c r="V81" s="313">
        <f t="shared" si="9"/>
        <v>0</v>
      </c>
      <c r="W81" s="313">
        <f t="shared" si="9"/>
        <v>0</v>
      </c>
      <c r="X81" s="313">
        <f t="shared" si="9"/>
        <v>0</v>
      </c>
      <c r="Y81" s="316">
        <f t="shared" si="9"/>
        <v>0</v>
      </c>
    </row>
    <row r="82" spans="1:25" x14ac:dyDescent="0.3">
      <c r="A82" s="245" t="s">
        <v>49</v>
      </c>
      <c r="B82" s="313">
        <f>B54/$Z$54</f>
        <v>0.15936626281453867</v>
      </c>
      <c r="C82" s="313">
        <f t="shared" ref="C82:Y82" si="10">C54/$Z$54</f>
        <v>0</v>
      </c>
      <c r="D82" s="313">
        <f t="shared" si="10"/>
        <v>0</v>
      </c>
      <c r="E82" s="313">
        <f t="shared" si="10"/>
        <v>2.7958993476234852E-3</v>
      </c>
      <c r="F82" s="313">
        <f t="shared" si="10"/>
        <v>0</v>
      </c>
      <c r="G82" s="313">
        <f t="shared" si="10"/>
        <v>0</v>
      </c>
      <c r="H82" s="313">
        <f t="shared" si="10"/>
        <v>0</v>
      </c>
      <c r="I82" s="313">
        <f t="shared" si="10"/>
        <v>0</v>
      </c>
      <c r="J82" s="313">
        <f t="shared" si="10"/>
        <v>0</v>
      </c>
      <c r="K82" s="313">
        <f t="shared" si="10"/>
        <v>9.4128611369990678E-2</v>
      </c>
      <c r="L82" s="313">
        <f t="shared" si="10"/>
        <v>0</v>
      </c>
      <c r="M82" s="313">
        <f t="shared" si="10"/>
        <v>0</v>
      </c>
      <c r="N82" s="313">
        <f t="shared" si="10"/>
        <v>0.38676607642124877</v>
      </c>
      <c r="O82" s="313">
        <f t="shared" si="10"/>
        <v>0</v>
      </c>
      <c r="P82" s="313">
        <f t="shared" si="10"/>
        <v>0</v>
      </c>
      <c r="Q82" s="313">
        <f t="shared" si="10"/>
        <v>0</v>
      </c>
      <c r="R82" s="313">
        <f t="shared" si="10"/>
        <v>3.4482758620689655E-2</v>
      </c>
      <c r="S82" s="313">
        <f t="shared" si="10"/>
        <v>0.1733457595526561</v>
      </c>
      <c r="T82" s="313">
        <f t="shared" si="10"/>
        <v>0.11090400745573159</v>
      </c>
      <c r="U82" s="313">
        <f t="shared" si="10"/>
        <v>0</v>
      </c>
      <c r="V82" s="313">
        <f t="shared" si="10"/>
        <v>0</v>
      </c>
      <c r="W82" s="313">
        <f t="shared" si="10"/>
        <v>0</v>
      </c>
      <c r="X82" s="313">
        <f t="shared" si="10"/>
        <v>3.8210624417520968E-2</v>
      </c>
      <c r="Y82" s="316">
        <f t="shared" si="10"/>
        <v>0</v>
      </c>
    </row>
    <row r="83" spans="1:25" x14ac:dyDescent="0.3">
      <c r="A83" s="245" t="s">
        <v>50</v>
      </c>
      <c r="B83" s="313">
        <f>B56/$Z$56</f>
        <v>6.6651640531925183E-2</v>
      </c>
      <c r="C83" s="313">
        <f t="shared" ref="C83:Y83" si="11">C56/$Z$56</f>
        <v>5.6702192742376929E-2</v>
      </c>
      <c r="D83" s="313">
        <f t="shared" si="11"/>
        <v>4.0409569501239667E-2</v>
      </c>
      <c r="E83" s="313">
        <f t="shared" si="11"/>
        <v>2.0059889879898256E-2</v>
      </c>
      <c r="F83" s="313">
        <f t="shared" si="11"/>
        <v>9.0156808448980923E-3</v>
      </c>
      <c r="G83" s="313">
        <f t="shared" si="11"/>
        <v>2.5920082429082014E-2</v>
      </c>
      <c r="H83" s="313">
        <f t="shared" si="11"/>
        <v>1.7194191325627078E-2</v>
      </c>
      <c r="I83" s="313">
        <f t="shared" si="11"/>
        <v>1.3620117847828189E-2</v>
      </c>
      <c r="J83" s="313">
        <f t="shared" si="11"/>
        <v>1.075441929355701E-2</v>
      </c>
      <c r="K83" s="313">
        <f t="shared" si="11"/>
        <v>2.3022185014650486E-2</v>
      </c>
      <c r="L83" s="313">
        <f t="shared" si="11"/>
        <v>8.474739994204207E-2</v>
      </c>
      <c r="M83" s="313">
        <f t="shared" si="11"/>
        <v>2.3215378175612589E-2</v>
      </c>
      <c r="N83" s="313">
        <f t="shared" si="11"/>
        <v>4.0795955823163865E-2</v>
      </c>
      <c r="O83" s="313">
        <f t="shared" si="11"/>
        <v>2.2313810091122779E-2</v>
      </c>
      <c r="P83" s="313">
        <f t="shared" si="11"/>
        <v>4.0377370641079317E-2</v>
      </c>
      <c r="Q83" s="313">
        <f t="shared" si="11"/>
        <v>9.0446598190424082E-2</v>
      </c>
      <c r="R83" s="313">
        <f t="shared" si="11"/>
        <v>7.701967350355797E-2</v>
      </c>
      <c r="S83" s="313">
        <f t="shared" si="11"/>
        <v>0.1023601764497537</v>
      </c>
      <c r="T83" s="313">
        <f t="shared" si="11"/>
        <v>0.12283865151173652</v>
      </c>
      <c r="U83" s="313">
        <f t="shared" si="11"/>
        <v>6.9935924268280922E-2</v>
      </c>
      <c r="V83" s="313">
        <f t="shared" si="11"/>
        <v>2.7047042534694279E-2</v>
      </c>
      <c r="W83" s="313">
        <f t="shared" si="11"/>
        <v>7.2125446759184735E-3</v>
      </c>
      <c r="X83" s="313">
        <f t="shared" si="11"/>
        <v>6.3753743117493655E-3</v>
      </c>
      <c r="Y83" s="317">
        <f t="shared" si="11"/>
        <v>1.9641304697813706E-3</v>
      </c>
    </row>
    <row r="84" spans="1:25" x14ac:dyDescent="0.3">
      <c r="A84" s="245" t="s">
        <v>51</v>
      </c>
      <c r="B84" s="313">
        <f>B58/$Z$58</f>
        <v>5.7086614173228356E-2</v>
      </c>
      <c r="C84" s="313">
        <f t="shared" ref="C84:Y84" si="12">C58/$Z$58</f>
        <v>0.65157480314960625</v>
      </c>
      <c r="D84" s="313">
        <f t="shared" si="12"/>
        <v>0</v>
      </c>
      <c r="E84" s="313">
        <f t="shared" si="12"/>
        <v>0</v>
      </c>
      <c r="F84" s="313">
        <f t="shared" si="12"/>
        <v>0</v>
      </c>
      <c r="G84" s="313">
        <f t="shared" si="12"/>
        <v>0</v>
      </c>
      <c r="H84" s="313">
        <f t="shared" si="12"/>
        <v>0</v>
      </c>
      <c r="I84" s="313">
        <f t="shared" si="12"/>
        <v>0</v>
      </c>
      <c r="J84" s="313">
        <f t="shared" si="12"/>
        <v>0</v>
      </c>
      <c r="K84" s="313">
        <f t="shared" si="12"/>
        <v>0.10826771653543307</v>
      </c>
      <c r="L84" s="313">
        <f t="shared" si="12"/>
        <v>5.1181102362204724E-2</v>
      </c>
      <c r="M84" s="313">
        <f t="shared" si="12"/>
        <v>0</v>
      </c>
      <c r="N84" s="313">
        <f t="shared" si="12"/>
        <v>0.11811023622047244</v>
      </c>
      <c r="O84" s="313">
        <f t="shared" si="12"/>
        <v>0</v>
      </c>
      <c r="P84" s="313">
        <f t="shared" si="12"/>
        <v>0</v>
      </c>
      <c r="Q84" s="313">
        <f t="shared" si="12"/>
        <v>0</v>
      </c>
      <c r="R84" s="313">
        <f t="shared" si="12"/>
        <v>0</v>
      </c>
      <c r="S84" s="313">
        <f t="shared" si="12"/>
        <v>0</v>
      </c>
      <c r="T84" s="313">
        <f t="shared" si="12"/>
        <v>0</v>
      </c>
      <c r="U84" s="313">
        <f t="shared" si="12"/>
        <v>0</v>
      </c>
      <c r="V84" s="313">
        <f t="shared" si="12"/>
        <v>0</v>
      </c>
      <c r="W84" s="313">
        <f t="shared" si="12"/>
        <v>0</v>
      </c>
      <c r="X84" s="313">
        <f t="shared" si="12"/>
        <v>0</v>
      </c>
      <c r="Y84" s="315">
        <f t="shared" si="12"/>
        <v>1.377952755905512E-2</v>
      </c>
    </row>
    <row r="85" spans="1:25" x14ac:dyDescent="0.3">
      <c r="A85" s="245" t="s">
        <v>52</v>
      </c>
      <c r="B85" s="313">
        <f>B60/$Z$60</f>
        <v>3.5513476659346885E-2</v>
      </c>
      <c r="C85" s="313">
        <f t="shared" ref="C85:Y85" si="13">C60/$Z$60</f>
        <v>3.1500141673160023E-2</v>
      </c>
      <c r="D85" s="313">
        <f t="shared" si="13"/>
        <v>1.012741729829284E-2</v>
      </c>
      <c r="E85" s="313">
        <f t="shared" si="13"/>
        <v>7.7189735779556561E-3</v>
      </c>
      <c r="F85" s="313">
        <f t="shared" si="13"/>
        <v>1.1553003470992423E-2</v>
      </c>
      <c r="G85" s="313">
        <f t="shared" si="13"/>
        <v>1.749442161932422E-2</v>
      </c>
      <c r="H85" s="313">
        <f t="shared" si="13"/>
        <v>2.1135864560459024E-2</v>
      </c>
      <c r="I85" s="313">
        <f t="shared" si="13"/>
        <v>1.7868527307501589E-2</v>
      </c>
      <c r="J85" s="313">
        <f t="shared" si="13"/>
        <v>1.4213802507614929E-2</v>
      </c>
      <c r="K85" s="313">
        <f t="shared" si="13"/>
        <v>1.8714138981369987E-2</v>
      </c>
      <c r="L85" s="313">
        <f t="shared" si="13"/>
        <v>2.1465697386130203E-2</v>
      </c>
      <c r="M85" s="313">
        <f t="shared" si="13"/>
        <v>5.1400793369696121E-2</v>
      </c>
      <c r="N85" s="313">
        <f t="shared" si="13"/>
        <v>4.3287791315435302E-2</v>
      </c>
      <c r="O85" s="313">
        <f t="shared" si="13"/>
        <v>5.5343291775873063E-2</v>
      </c>
      <c r="P85" s="313">
        <f t="shared" si="13"/>
        <v>7.6901962173266267E-2</v>
      </c>
      <c r="Q85" s="313">
        <f t="shared" si="13"/>
        <v>0.12327114471913295</v>
      </c>
      <c r="R85" s="313">
        <f t="shared" si="13"/>
        <v>0.12498671814124815</v>
      </c>
      <c r="S85" s="313">
        <f t="shared" si="13"/>
        <v>8.5769816533257784E-2</v>
      </c>
      <c r="T85" s="313">
        <f t="shared" si="13"/>
        <v>8.3137794857264274E-2</v>
      </c>
      <c r="U85" s="313">
        <f t="shared" si="13"/>
        <v>6.5645586881065393E-2</v>
      </c>
      <c r="V85" s="313">
        <f t="shared" si="13"/>
        <v>4.1262307855776725E-2</v>
      </c>
      <c r="W85" s="313">
        <f t="shared" si="13"/>
        <v>2.60678614436495E-2</v>
      </c>
      <c r="X85" s="313">
        <f t="shared" si="13"/>
        <v>1.4335552879506977E-2</v>
      </c>
      <c r="Y85" s="315">
        <f t="shared" si="13"/>
        <v>1.2839130126797479E-3</v>
      </c>
    </row>
    <row r="86" spans="1:25" x14ac:dyDescent="0.3">
      <c r="A86" s="245" t="s">
        <v>53</v>
      </c>
      <c r="B86" s="313">
        <f>B62/$Z$62</f>
        <v>0.1677879305151119</v>
      </c>
      <c r="C86" s="313">
        <f t="shared" ref="C86:Y86" si="14">C62/$Z$62</f>
        <v>3.343709207751782E-2</v>
      </c>
      <c r="D86" s="313">
        <f t="shared" si="14"/>
        <v>4.786290457542591E-3</v>
      </c>
      <c r="E86" s="313">
        <f t="shared" si="14"/>
        <v>8.4647052916959523E-2</v>
      </c>
      <c r="F86" s="313">
        <f t="shared" si="14"/>
        <v>1.7739398199283728E-3</v>
      </c>
      <c r="G86" s="313">
        <f t="shared" si="14"/>
        <v>8.7291227365531993E-2</v>
      </c>
      <c r="H86" s="313">
        <f t="shared" si="14"/>
        <v>8.5851993172005203E-2</v>
      </c>
      <c r="I86" s="313">
        <f t="shared" si="14"/>
        <v>3.6918030592094246E-2</v>
      </c>
      <c r="J86" s="313">
        <f t="shared" si="14"/>
        <v>9.7734042909261298E-3</v>
      </c>
      <c r="K86" s="313">
        <f t="shared" si="14"/>
        <v>8.2002878468387056E-3</v>
      </c>
      <c r="L86" s="313">
        <f t="shared" si="14"/>
        <v>4.9703785520634591E-2</v>
      </c>
      <c r="M86" s="313">
        <f t="shared" si="14"/>
        <v>1.5396458814472665E-2</v>
      </c>
      <c r="N86" s="313">
        <f t="shared" si="14"/>
        <v>7.597817719315861E-3</v>
      </c>
      <c r="O86" s="313">
        <f t="shared" si="14"/>
        <v>3.0692505941024864E-2</v>
      </c>
      <c r="P86" s="313">
        <f t="shared" si="14"/>
        <v>3.1127623255346921E-2</v>
      </c>
      <c r="Q86" s="313">
        <f t="shared" si="14"/>
        <v>2.2124041905144425E-2</v>
      </c>
      <c r="R86" s="313">
        <f t="shared" si="14"/>
        <v>2.4232687351474377E-2</v>
      </c>
      <c r="S86" s="313">
        <f t="shared" si="14"/>
        <v>5.6833015362988244E-2</v>
      </c>
      <c r="T86" s="313">
        <f t="shared" si="14"/>
        <v>0.14027512802490208</v>
      </c>
      <c r="U86" s="313">
        <f t="shared" si="14"/>
        <v>2.3596746661311375E-2</v>
      </c>
      <c r="V86" s="313">
        <f t="shared" si="14"/>
        <v>3.8926264350503732E-2</v>
      </c>
      <c r="W86" s="313">
        <f t="shared" si="14"/>
        <v>2.6207450547243692E-2</v>
      </c>
      <c r="X86" s="313">
        <f t="shared" si="14"/>
        <v>1.1446932422934028E-2</v>
      </c>
      <c r="Y86" s="315">
        <f t="shared" si="14"/>
        <v>1.3722930682464772E-3</v>
      </c>
    </row>
    <row r="87" spans="1:25" x14ac:dyDescent="0.3">
      <c r="A87" s="245" t="s">
        <v>54</v>
      </c>
      <c r="B87" s="313">
        <f>B64/$Z$64</f>
        <v>0</v>
      </c>
      <c r="C87" s="313">
        <f t="shared" ref="C87:Y87" si="15">C64/$Z$64</f>
        <v>0</v>
      </c>
      <c r="D87" s="313">
        <f t="shared" si="15"/>
        <v>0</v>
      </c>
      <c r="E87" s="313">
        <f t="shared" si="15"/>
        <v>0.28000000000000003</v>
      </c>
      <c r="F87" s="313">
        <f t="shared" si="15"/>
        <v>0</v>
      </c>
      <c r="G87" s="313">
        <f t="shared" si="15"/>
        <v>0</v>
      </c>
      <c r="H87" s="313">
        <f t="shared" si="15"/>
        <v>0</v>
      </c>
      <c r="I87" s="313">
        <f t="shared" si="15"/>
        <v>0</v>
      </c>
      <c r="J87" s="313">
        <f t="shared" si="15"/>
        <v>0</v>
      </c>
      <c r="K87" s="313">
        <f t="shared" si="15"/>
        <v>0</v>
      </c>
      <c r="L87" s="313">
        <f t="shared" si="15"/>
        <v>0</v>
      </c>
      <c r="M87" s="313">
        <f t="shared" si="15"/>
        <v>0</v>
      </c>
      <c r="N87" s="313">
        <f t="shared" si="15"/>
        <v>0</v>
      </c>
      <c r="O87" s="313">
        <f t="shared" si="15"/>
        <v>0.56000000000000005</v>
      </c>
      <c r="P87" s="313">
        <f t="shared" si="15"/>
        <v>0</v>
      </c>
      <c r="Q87" s="313">
        <f t="shared" si="15"/>
        <v>0</v>
      </c>
      <c r="R87" s="313">
        <f t="shared" si="15"/>
        <v>0</v>
      </c>
      <c r="S87" s="313">
        <f t="shared" si="15"/>
        <v>0</v>
      </c>
      <c r="T87" s="313">
        <f t="shared" si="15"/>
        <v>0</v>
      </c>
      <c r="U87" s="313">
        <f t="shared" si="15"/>
        <v>0</v>
      </c>
      <c r="V87" s="313">
        <f t="shared" si="15"/>
        <v>0.16</v>
      </c>
      <c r="W87" s="313">
        <f t="shared" si="15"/>
        <v>0</v>
      </c>
      <c r="X87" s="313">
        <f t="shared" si="15"/>
        <v>0</v>
      </c>
      <c r="Y87" s="316">
        <f t="shared" si="15"/>
        <v>0</v>
      </c>
    </row>
    <row r="88" spans="1:25" x14ac:dyDescent="0.3">
      <c r="A88" s="245" t="s">
        <v>57</v>
      </c>
      <c r="B88" s="313">
        <f>B67/$Z$67</f>
        <v>5.5716156059779122E-2</v>
      </c>
      <c r="C88" s="313">
        <f t="shared" ref="C88:Y88" si="16">C67/$Z$67</f>
        <v>3.5360700172832223E-2</v>
      </c>
      <c r="D88" s="313">
        <f t="shared" si="16"/>
        <v>1.6922692331247813E-2</v>
      </c>
      <c r="E88" s="313">
        <f t="shared" si="16"/>
        <v>1.8548170585853931E-2</v>
      </c>
      <c r="F88" s="313">
        <f t="shared" si="16"/>
        <v>1.9375546721136866E-2</v>
      </c>
      <c r="G88" s="313">
        <f t="shared" si="16"/>
        <v>2.4111003987043928E-2</v>
      </c>
      <c r="H88" s="313">
        <f t="shared" si="16"/>
        <v>3.6803215827690056E-2</v>
      </c>
      <c r="I88" s="313">
        <f t="shared" si="16"/>
        <v>2.0482566745719352E-2</v>
      </c>
      <c r="J88" s="313">
        <f t="shared" si="16"/>
        <v>2.577345994602024E-2</v>
      </c>
      <c r="K88" s="313">
        <f t="shared" si="16"/>
        <v>3.4299131909871432E-2</v>
      </c>
      <c r="L88" s="313">
        <f t="shared" si="16"/>
        <v>4.0969370520064469E-2</v>
      </c>
      <c r="M88" s="313">
        <f t="shared" si="16"/>
        <v>5.303257620199682E-2</v>
      </c>
      <c r="N88" s="313">
        <f t="shared" si="16"/>
        <v>4.6006427187240816E-2</v>
      </c>
      <c r="O88" s="313">
        <f t="shared" si="16"/>
        <v>5.7521130254348803E-2</v>
      </c>
      <c r="P88" s="313">
        <f t="shared" si="16"/>
        <v>5.315622040098459E-2</v>
      </c>
      <c r="Q88" s="313">
        <f t="shared" si="16"/>
        <v>8.4716305896518782E-2</v>
      </c>
      <c r="R88" s="313">
        <f t="shared" si="16"/>
        <v>9.0624649722917658E-2</v>
      </c>
      <c r="S88" s="313">
        <f t="shared" si="16"/>
        <v>7.1641991110713968E-2</v>
      </c>
      <c r="T88" s="313">
        <f t="shared" si="16"/>
        <v>7.6671344089479898E-2</v>
      </c>
      <c r="U88" s="313">
        <f t="shared" si="16"/>
        <v>5.3175479622010753E-2</v>
      </c>
      <c r="V88" s="313">
        <f t="shared" si="16"/>
        <v>3.8392871931187567E-2</v>
      </c>
      <c r="W88" s="313">
        <f t="shared" si="16"/>
        <v>2.37046344233924E-2</v>
      </c>
      <c r="X88" s="313">
        <f t="shared" si="16"/>
        <v>2.147865365719125E-2</v>
      </c>
      <c r="Y88" s="315">
        <f t="shared" si="16"/>
        <v>1.5157006947571394E-3</v>
      </c>
    </row>
  </sheetData>
  <hyperlinks>
    <hyperlink ref="B1" r:id="rId1" xr:uid="{00000000-0004-0000-0900-000000000000}"/>
    <hyperlink ref="K1" location="ÍNDICE!A1" display="ÍNDICE!A1" xr:uid="{00000000-0004-0000-0900-000001000000}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autoPageBreaks="0"/>
  </sheetPr>
  <dimension ref="A1:AB59"/>
  <sheetViews>
    <sheetView topLeftCell="L16" zoomScale="70" zoomScaleNormal="70" workbookViewId="0">
      <selection activeCell="AA48" sqref="AA48"/>
    </sheetView>
  </sheetViews>
  <sheetFormatPr baseColWidth="10" defaultRowHeight="14.4" x14ac:dyDescent="0.3"/>
  <cols>
    <col min="1" max="1" width="21.109375" customWidth="1"/>
    <col min="2" max="24" width="9.33203125" customWidth="1"/>
    <col min="25" max="25" width="17.88671875" customWidth="1"/>
    <col min="26" max="26" width="17" bestFit="1" customWidth="1"/>
    <col min="27" max="27" width="14.44140625" customWidth="1"/>
  </cols>
  <sheetData>
    <row r="1" spans="1:28" x14ac:dyDescent="0.3">
      <c r="A1" s="244" t="s">
        <v>154</v>
      </c>
      <c r="B1" s="49" t="s">
        <v>147</v>
      </c>
      <c r="J1" s="243" t="s">
        <v>156</v>
      </c>
      <c r="K1" s="49" t="s">
        <v>157</v>
      </c>
    </row>
    <row r="4" spans="1:28" x14ac:dyDescent="0.3">
      <c r="B4" s="319" t="s">
        <v>186</v>
      </c>
      <c r="C4" s="319"/>
    </row>
    <row r="7" spans="1:28" ht="20.399999999999999" x14ac:dyDescent="0.3">
      <c r="A7" s="58" t="s">
        <v>64</v>
      </c>
    </row>
    <row r="9" spans="1:28" ht="31.2" x14ac:dyDescent="0.3">
      <c r="A9" s="334" t="s">
        <v>58</v>
      </c>
      <c r="B9" s="248" t="s">
        <v>151</v>
      </c>
      <c r="C9" s="248">
        <v>2000</v>
      </c>
      <c r="D9" s="248">
        <v>2001</v>
      </c>
      <c r="E9" s="248">
        <v>2002</v>
      </c>
      <c r="F9" s="248">
        <v>2003</v>
      </c>
      <c r="G9" s="248">
        <v>2004</v>
      </c>
      <c r="H9" s="248">
        <v>2005</v>
      </c>
      <c r="I9" s="248">
        <v>2006</v>
      </c>
      <c r="J9" s="248">
        <v>2007</v>
      </c>
      <c r="K9" s="248">
        <v>2008</v>
      </c>
      <c r="L9" s="248">
        <v>2009</v>
      </c>
      <c r="M9" s="248">
        <v>2010</v>
      </c>
      <c r="N9" s="248">
        <v>2011</v>
      </c>
      <c r="O9" s="248">
        <v>2012</v>
      </c>
      <c r="P9" s="248">
        <v>2013</v>
      </c>
      <c r="Q9" s="248">
        <v>2014</v>
      </c>
      <c r="R9" s="248">
        <v>2015</v>
      </c>
      <c r="S9" s="248">
        <v>2016</v>
      </c>
      <c r="T9" s="248">
        <v>2017</v>
      </c>
      <c r="U9" s="248">
        <v>2018</v>
      </c>
      <c r="V9" s="248">
        <v>2019</v>
      </c>
      <c r="W9" s="248">
        <v>2020</v>
      </c>
      <c r="X9" s="248">
        <v>2021</v>
      </c>
      <c r="Y9" s="249" t="s">
        <v>152</v>
      </c>
      <c r="Z9" s="249" t="s">
        <v>146</v>
      </c>
      <c r="AA9" s="250" t="s">
        <v>155</v>
      </c>
    </row>
    <row r="10" spans="1:28" x14ac:dyDescent="0.3">
      <c r="A10" s="245" t="s">
        <v>6</v>
      </c>
      <c r="B10" s="257">
        <v>0.44</v>
      </c>
      <c r="C10" s="257"/>
      <c r="D10" s="257"/>
      <c r="E10" s="257">
        <v>4.2699999999999996</v>
      </c>
      <c r="F10" s="257"/>
      <c r="G10" s="257">
        <v>0.25</v>
      </c>
      <c r="H10" s="257">
        <v>27.02</v>
      </c>
      <c r="I10" s="257">
        <v>3.87</v>
      </c>
      <c r="J10" s="257"/>
      <c r="K10" s="257"/>
      <c r="L10" s="257">
        <v>4.45</v>
      </c>
      <c r="M10" s="257">
        <v>16.07</v>
      </c>
      <c r="N10" s="257">
        <v>20.750000000000004</v>
      </c>
      <c r="O10" s="257">
        <v>14.780000000000001</v>
      </c>
      <c r="P10" s="257">
        <v>19.169999999999998</v>
      </c>
      <c r="Q10" s="257">
        <v>42.570000000000007</v>
      </c>
      <c r="R10" s="257">
        <v>26.17</v>
      </c>
      <c r="S10" s="257">
        <v>0.18000000000000002</v>
      </c>
      <c r="T10" s="257">
        <v>2.7800000000000002</v>
      </c>
      <c r="U10" s="257">
        <v>16.53</v>
      </c>
      <c r="V10" s="257"/>
      <c r="W10" s="257">
        <v>3.74</v>
      </c>
      <c r="X10" s="257"/>
      <c r="Y10" s="257"/>
      <c r="Z10" s="257">
        <v>203</v>
      </c>
      <c r="AA10" s="258">
        <f>Z10/$Z$43</f>
        <v>1.7254404377960875E-2</v>
      </c>
      <c r="AB10" s="143"/>
    </row>
    <row r="11" spans="1:28" x14ac:dyDescent="0.3">
      <c r="A11" s="246" t="s">
        <v>7</v>
      </c>
      <c r="B11" s="255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>
        <v>11.84</v>
      </c>
      <c r="Q11" s="255">
        <v>25.8</v>
      </c>
      <c r="R11" s="255">
        <v>17.03</v>
      </c>
      <c r="S11" s="255"/>
      <c r="T11" s="255">
        <v>1.7</v>
      </c>
      <c r="U11" s="255">
        <v>13.2</v>
      </c>
      <c r="V11" s="255"/>
      <c r="W11" s="255"/>
      <c r="X11" s="255"/>
      <c r="Y11" s="255"/>
      <c r="Z11" s="255">
        <v>69.569999999999993</v>
      </c>
      <c r="AA11" s="256">
        <f>Z11/$Z$43</f>
        <v>5.9132458747524035E-3</v>
      </c>
    </row>
    <row r="12" spans="1:28" x14ac:dyDescent="0.3">
      <c r="A12" s="246" t="s">
        <v>9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>
        <v>4.45</v>
      </c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>
        <v>4.45</v>
      </c>
      <c r="AA12" s="251">
        <f t="shared" ref="AA12:AA14" si="0">Z12/$Z$43</f>
        <v>3.7823694326071867E-4</v>
      </c>
    </row>
    <row r="13" spans="1:28" x14ac:dyDescent="0.3">
      <c r="A13" s="246" t="s">
        <v>10</v>
      </c>
      <c r="B13" s="59">
        <v>0.44</v>
      </c>
      <c r="C13" s="59"/>
      <c r="D13" s="59"/>
      <c r="E13" s="59"/>
      <c r="F13" s="59"/>
      <c r="G13" s="59">
        <v>0.12</v>
      </c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>
        <v>0.01</v>
      </c>
      <c r="T13" s="59"/>
      <c r="U13" s="59"/>
      <c r="V13" s="59"/>
      <c r="W13" s="59"/>
      <c r="X13" s="59"/>
      <c r="Y13" s="59"/>
      <c r="Z13" s="59">
        <v>0.57000000000000006</v>
      </c>
      <c r="AA13" s="251">
        <f t="shared" si="0"/>
        <v>4.8448327563732507E-5</v>
      </c>
    </row>
    <row r="14" spans="1:28" x14ac:dyDescent="0.3">
      <c r="A14" s="246" t="s">
        <v>14</v>
      </c>
      <c r="B14" s="259"/>
      <c r="C14" s="259"/>
      <c r="D14" s="259"/>
      <c r="E14" s="259">
        <v>4.2699999999999996</v>
      </c>
      <c r="F14" s="259"/>
      <c r="G14" s="259">
        <v>0.13</v>
      </c>
      <c r="H14" s="259">
        <v>27.02</v>
      </c>
      <c r="I14" s="259">
        <v>3.87</v>
      </c>
      <c r="J14" s="259"/>
      <c r="K14" s="259"/>
      <c r="L14" s="259"/>
      <c r="M14" s="259">
        <v>16.07</v>
      </c>
      <c r="N14" s="259">
        <v>20.750000000000004</v>
      </c>
      <c r="O14" s="259">
        <v>14.780000000000001</v>
      </c>
      <c r="P14" s="259">
        <v>7.33</v>
      </c>
      <c r="Q14" s="259">
        <v>16.770000000000003</v>
      </c>
      <c r="R14" s="259">
        <v>9.14</v>
      </c>
      <c r="S14" s="259">
        <v>0.17</v>
      </c>
      <c r="T14" s="259">
        <v>1.04</v>
      </c>
      <c r="U14" s="259">
        <v>3.33</v>
      </c>
      <c r="V14" s="259"/>
      <c r="W14" s="259">
        <v>3.74</v>
      </c>
      <c r="X14" s="259"/>
      <c r="Y14" s="259"/>
      <c r="Z14" s="259">
        <v>128.40999999999997</v>
      </c>
      <c r="AA14" s="260">
        <f t="shared" si="0"/>
        <v>1.0914473232384016E-2</v>
      </c>
    </row>
    <row r="15" spans="1:28" x14ac:dyDescent="0.3">
      <c r="A15" s="245" t="s">
        <v>15</v>
      </c>
      <c r="B15" s="257">
        <v>8.1</v>
      </c>
      <c r="C15" s="257">
        <v>27.279999999999998</v>
      </c>
      <c r="D15" s="257">
        <v>6.1000000000000005</v>
      </c>
      <c r="E15" s="257">
        <v>13.559999999999999</v>
      </c>
      <c r="F15" s="257">
        <v>14.12</v>
      </c>
      <c r="G15" s="257">
        <v>28.489999999999995</v>
      </c>
      <c r="H15" s="257">
        <v>41.47</v>
      </c>
      <c r="I15" s="257">
        <v>52.069999999999993</v>
      </c>
      <c r="J15" s="257">
        <v>124.14</v>
      </c>
      <c r="K15" s="257">
        <v>152.80000000000004</v>
      </c>
      <c r="L15" s="257">
        <v>149.79999999999993</v>
      </c>
      <c r="M15" s="257">
        <v>305.77999999999992</v>
      </c>
      <c r="N15" s="257">
        <v>431.98999999999995</v>
      </c>
      <c r="O15" s="257">
        <v>336.05000000000013</v>
      </c>
      <c r="P15" s="257">
        <v>290.21000000000009</v>
      </c>
      <c r="Q15" s="257">
        <v>148.87999999999994</v>
      </c>
      <c r="R15" s="257">
        <v>145.37</v>
      </c>
      <c r="S15" s="257">
        <v>104.49999999999999</v>
      </c>
      <c r="T15" s="257">
        <v>131.54</v>
      </c>
      <c r="U15" s="257">
        <v>138.13999999999999</v>
      </c>
      <c r="V15" s="257">
        <v>138.57000000000002</v>
      </c>
      <c r="W15" s="257">
        <v>136.67000000000002</v>
      </c>
      <c r="X15" s="257">
        <v>110.41</v>
      </c>
      <c r="Y15" s="257">
        <v>15.950000000000001</v>
      </c>
      <c r="Z15" s="257">
        <v>3051.9900000000002</v>
      </c>
      <c r="AA15" s="258">
        <f>Z15/$Z$43</f>
        <v>0.25941019516006314</v>
      </c>
      <c r="AB15" s="143"/>
    </row>
    <row r="16" spans="1:28" x14ac:dyDescent="0.3">
      <c r="A16" s="246" t="s">
        <v>16</v>
      </c>
      <c r="B16" s="255">
        <v>4.5199999999999996</v>
      </c>
      <c r="C16" s="255">
        <v>18.829999999999998</v>
      </c>
      <c r="D16" s="255">
        <v>5.5600000000000005</v>
      </c>
      <c r="E16" s="255">
        <v>13.55</v>
      </c>
      <c r="F16" s="255">
        <v>11.82</v>
      </c>
      <c r="G16" s="255">
        <v>17.009999999999998</v>
      </c>
      <c r="H16" s="255">
        <v>27.05</v>
      </c>
      <c r="I16" s="255">
        <v>41.04999999999999</v>
      </c>
      <c r="J16" s="255">
        <v>99.910000000000011</v>
      </c>
      <c r="K16" s="255">
        <v>120.19000000000001</v>
      </c>
      <c r="L16" s="255">
        <v>107.26000000000002</v>
      </c>
      <c r="M16" s="255">
        <v>254.55999999999992</v>
      </c>
      <c r="N16" s="255">
        <v>333.18000000000006</v>
      </c>
      <c r="O16" s="255">
        <v>221.78999999999996</v>
      </c>
      <c r="P16" s="255">
        <v>178.25</v>
      </c>
      <c r="Q16" s="255">
        <v>100.32000000000001</v>
      </c>
      <c r="R16" s="255">
        <v>102.30000000000001</v>
      </c>
      <c r="S16" s="255">
        <v>82.009999999999991</v>
      </c>
      <c r="T16" s="255">
        <v>92.030000000000015</v>
      </c>
      <c r="U16" s="255">
        <v>98.119999999999976</v>
      </c>
      <c r="V16" s="255">
        <v>80.990000000000023</v>
      </c>
      <c r="W16" s="255">
        <v>108.87000000000002</v>
      </c>
      <c r="X16" s="255">
        <v>84.98</v>
      </c>
      <c r="Y16" s="255">
        <v>12.030000000000001</v>
      </c>
      <c r="Z16" s="255">
        <v>2216.1799999999994</v>
      </c>
      <c r="AA16" s="256">
        <f t="shared" ref="AA16:AA42" si="1">Z16/$Z$43</f>
        <v>0.18836879750910995</v>
      </c>
    </row>
    <row r="17" spans="1:28" x14ac:dyDescent="0.3">
      <c r="A17" s="246" t="s">
        <v>17</v>
      </c>
      <c r="B17" s="59"/>
      <c r="C17" s="59"/>
      <c r="D17" s="59"/>
      <c r="E17" s="59"/>
      <c r="F17" s="59"/>
      <c r="G17" s="59"/>
      <c r="H17" s="59">
        <v>0.64</v>
      </c>
      <c r="I17" s="59"/>
      <c r="J17" s="59"/>
      <c r="K17" s="59">
        <v>9.17</v>
      </c>
      <c r="L17" s="59"/>
      <c r="M17" s="59">
        <v>0.59</v>
      </c>
      <c r="N17" s="59">
        <v>16.71</v>
      </c>
      <c r="O17" s="59"/>
      <c r="P17" s="59"/>
      <c r="Q17" s="59">
        <v>4.0999999999999996</v>
      </c>
      <c r="R17" s="59"/>
      <c r="S17" s="59"/>
      <c r="T17" s="59"/>
      <c r="U17" s="59"/>
      <c r="V17" s="59"/>
      <c r="W17" s="59"/>
      <c r="X17" s="59"/>
      <c r="Y17" s="59"/>
      <c r="Z17" s="59">
        <v>31.209999999999997</v>
      </c>
      <c r="AA17" s="251">
        <f t="shared" si="1"/>
        <v>2.6527584267791076E-3</v>
      </c>
    </row>
    <row r="18" spans="1:28" x14ac:dyDescent="0.3">
      <c r="A18" s="246" t="s">
        <v>18</v>
      </c>
      <c r="B18" s="59">
        <v>3.58</v>
      </c>
      <c r="C18" s="59">
        <v>8.4500000000000011</v>
      </c>
      <c r="D18" s="59">
        <v>0.54</v>
      </c>
      <c r="E18" s="59">
        <v>0.01</v>
      </c>
      <c r="F18" s="59">
        <v>2.2999999999999998</v>
      </c>
      <c r="G18" s="59">
        <v>11.48</v>
      </c>
      <c r="H18" s="59">
        <v>13.780000000000001</v>
      </c>
      <c r="I18" s="59">
        <v>11.02</v>
      </c>
      <c r="J18" s="59">
        <v>24.23</v>
      </c>
      <c r="K18" s="59">
        <v>23.44</v>
      </c>
      <c r="L18" s="59">
        <v>42.540000000000006</v>
      </c>
      <c r="M18" s="59">
        <v>50.63</v>
      </c>
      <c r="N18" s="59">
        <v>82.100000000000009</v>
      </c>
      <c r="O18" s="59">
        <v>114.25999999999998</v>
      </c>
      <c r="P18" s="59">
        <v>111.96000000000001</v>
      </c>
      <c r="Q18" s="59">
        <v>44.46</v>
      </c>
      <c r="R18" s="59">
        <v>43.07</v>
      </c>
      <c r="S18" s="59">
        <v>22.49</v>
      </c>
      <c r="T18" s="59">
        <v>39.510000000000005</v>
      </c>
      <c r="U18" s="59">
        <v>40.020000000000003</v>
      </c>
      <c r="V18" s="59">
        <v>57.58</v>
      </c>
      <c r="W18" s="59">
        <v>27.799999999999997</v>
      </c>
      <c r="X18" s="59">
        <v>25.430000000000007</v>
      </c>
      <c r="Y18" s="59">
        <v>3.92</v>
      </c>
      <c r="Z18" s="59">
        <v>804.6</v>
      </c>
      <c r="AA18" s="251">
        <f t="shared" si="1"/>
        <v>6.8388639224173986E-2</v>
      </c>
    </row>
    <row r="19" spans="1:28" x14ac:dyDescent="0.3">
      <c r="A19" s="245" t="s">
        <v>19</v>
      </c>
      <c r="B19" s="257">
        <v>3.88</v>
      </c>
      <c r="C19" s="257">
        <v>11.66</v>
      </c>
      <c r="D19" s="257"/>
      <c r="E19" s="257">
        <v>0.72</v>
      </c>
      <c r="F19" s="257">
        <v>1.39</v>
      </c>
      <c r="G19" s="257">
        <v>1.3800000000000001</v>
      </c>
      <c r="H19" s="257">
        <v>3.41</v>
      </c>
      <c r="I19" s="257">
        <v>2.7</v>
      </c>
      <c r="J19" s="257">
        <v>1.71</v>
      </c>
      <c r="K19" s="257">
        <v>5.9800000000000013</v>
      </c>
      <c r="L19" s="257">
        <v>11.08</v>
      </c>
      <c r="M19" s="257">
        <v>29.510000000000005</v>
      </c>
      <c r="N19" s="257">
        <v>27.08</v>
      </c>
      <c r="O19" s="257">
        <v>64.740000000000009</v>
      </c>
      <c r="P19" s="257">
        <v>49.87</v>
      </c>
      <c r="Q19" s="257">
        <v>90.36999999999999</v>
      </c>
      <c r="R19" s="257">
        <v>64.72999999999999</v>
      </c>
      <c r="S19" s="257">
        <v>35.050000000000004</v>
      </c>
      <c r="T19" s="257">
        <v>19.03</v>
      </c>
      <c r="U19" s="257">
        <v>22.020000000000003</v>
      </c>
      <c r="V19" s="257">
        <v>20.669999999999998</v>
      </c>
      <c r="W19" s="257">
        <v>4.04</v>
      </c>
      <c r="X19" s="257">
        <v>12.19</v>
      </c>
      <c r="Y19" s="257">
        <v>0.19999999999999998</v>
      </c>
      <c r="Z19" s="257">
        <v>483.40999999999997</v>
      </c>
      <c r="AA19" s="258">
        <f t="shared" si="1"/>
        <v>4.1088431627340223E-2</v>
      </c>
      <c r="AB19" s="143"/>
    </row>
    <row r="20" spans="1:28" x14ac:dyDescent="0.3">
      <c r="A20" s="246" t="s">
        <v>20</v>
      </c>
      <c r="B20" s="59"/>
      <c r="C20" s="59">
        <v>0.9</v>
      </c>
      <c r="D20" s="59"/>
      <c r="E20" s="59"/>
      <c r="F20" s="59">
        <v>0.76</v>
      </c>
      <c r="G20" s="59"/>
      <c r="H20" s="59"/>
      <c r="I20" s="59"/>
      <c r="J20" s="59"/>
      <c r="K20" s="59"/>
      <c r="L20" s="59"/>
      <c r="M20" s="59">
        <v>2.19</v>
      </c>
      <c r="N20" s="59">
        <v>1.2</v>
      </c>
      <c r="O20" s="59">
        <v>1.82</v>
      </c>
      <c r="P20" s="59">
        <v>6.15</v>
      </c>
      <c r="Q20" s="59">
        <v>8.35</v>
      </c>
      <c r="R20" s="59">
        <v>5.45</v>
      </c>
      <c r="S20" s="59">
        <v>0.85</v>
      </c>
      <c r="T20" s="59">
        <v>7.379999999999999</v>
      </c>
      <c r="U20" s="59"/>
      <c r="V20" s="59"/>
      <c r="W20" s="59"/>
      <c r="X20" s="59"/>
      <c r="Y20" s="59"/>
      <c r="Z20" s="59">
        <v>35.049999999999997</v>
      </c>
      <c r="AA20" s="251">
        <f t="shared" si="1"/>
        <v>2.9791471598400424E-3</v>
      </c>
    </row>
    <row r="21" spans="1:28" x14ac:dyDescent="0.3">
      <c r="A21" s="246" t="s">
        <v>21</v>
      </c>
      <c r="B21" s="59">
        <v>0.18</v>
      </c>
      <c r="C21" s="59"/>
      <c r="D21" s="59"/>
      <c r="E21" s="59"/>
      <c r="F21" s="59"/>
      <c r="G21" s="59"/>
      <c r="H21" s="59">
        <v>0.14000000000000001</v>
      </c>
      <c r="I21" s="59"/>
      <c r="J21" s="59"/>
      <c r="K21" s="59"/>
      <c r="L21" s="59"/>
      <c r="M21" s="59">
        <v>0.7</v>
      </c>
      <c r="N21" s="59"/>
      <c r="O21" s="59"/>
      <c r="P21" s="59"/>
      <c r="Q21" s="59"/>
      <c r="R21" s="59">
        <v>0.91</v>
      </c>
      <c r="S21" s="59"/>
      <c r="T21" s="59">
        <v>0.41</v>
      </c>
      <c r="U21" s="59">
        <v>0.49</v>
      </c>
      <c r="V21" s="59">
        <v>0.52</v>
      </c>
      <c r="W21" s="59">
        <v>0.63</v>
      </c>
      <c r="X21" s="59"/>
      <c r="Y21" s="59"/>
      <c r="Z21" s="59">
        <v>3.9800000000000004</v>
      </c>
      <c r="AA21" s="251">
        <f t="shared" si="1"/>
        <v>3.382883222871147E-4</v>
      </c>
    </row>
    <row r="22" spans="1:28" x14ac:dyDescent="0.3">
      <c r="A22" s="246" t="s">
        <v>22</v>
      </c>
      <c r="B22" s="59">
        <v>3.6999999999999997</v>
      </c>
      <c r="C22" s="59">
        <v>10.76</v>
      </c>
      <c r="D22" s="59"/>
      <c r="E22" s="59">
        <v>0.72</v>
      </c>
      <c r="F22" s="59">
        <v>0.63</v>
      </c>
      <c r="G22" s="59">
        <v>1.3800000000000001</v>
      </c>
      <c r="H22" s="59">
        <v>3.27</v>
      </c>
      <c r="I22" s="59">
        <v>2.7</v>
      </c>
      <c r="J22" s="59">
        <v>1.71</v>
      </c>
      <c r="K22" s="59">
        <v>5.9800000000000013</v>
      </c>
      <c r="L22" s="59">
        <v>11.08</v>
      </c>
      <c r="M22" s="59">
        <v>26.620000000000005</v>
      </c>
      <c r="N22" s="59">
        <v>25.880000000000003</v>
      </c>
      <c r="O22" s="59">
        <v>62.920000000000009</v>
      </c>
      <c r="P22" s="59">
        <v>43.72</v>
      </c>
      <c r="Q22" s="59">
        <v>82.02000000000001</v>
      </c>
      <c r="R22" s="59">
        <v>58.37</v>
      </c>
      <c r="S22" s="59">
        <v>34.200000000000003</v>
      </c>
      <c r="T22" s="59">
        <v>11.24</v>
      </c>
      <c r="U22" s="59">
        <v>21.53</v>
      </c>
      <c r="V22" s="59">
        <v>20.149999999999999</v>
      </c>
      <c r="W22" s="59">
        <v>3.41</v>
      </c>
      <c r="X22" s="59">
        <v>12.19</v>
      </c>
      <c r="Y22" s="59">
        <v>0.19999999999999998</v>
      </c>
      <c r="Z22" s="59">
        <v>444.38000000000005</v>
      </c>
      <c r="AA22" s="251">
        <f t="shared" si="1"/>
        <v>3.7770996145213072E-2</v>
      </c>
    </row>
    <row r="23" spans="1:28" x14ac:dyDescent="0.3">
      <c r="A23" s="245" t="s">
        <v>61</v>
      </c>
      <c r="B23" s="257">
        <v>0.48</v>
      </c>
      <c r="C23" s="257">
        <v>2.2799999999999998</v>
      </c>
      <c r="D23" s="257"/>
      <c r="E23" s="257"/>
      <c r="F23" s="257"/>
      <c r="G23" s="257"/>
      <c r="H23" s="257">
        <v>5.21</v>
      </c>
      <c r="I23" s="257"/>
      <c r="J23" s="257"/>
      <c r="K23" s="257"/>
      <c r="L23" s="257">
        <v>34.480000000000004</v>
      </c>
      <c r="M23" s="257">
        <v>8.86</v>
      </c>
      <c r="N23" s="257">
        <v>59.42</v>
      </c>
      <c r="O23" s="257">
        <v>34.47</v>
      </c>
      <c r="P23" s="257">
        <v>0.28000000000000003</v>
      </c>
      <c r="Q23" s="257">
        <v>5.0600000000000005</v>
      </c>
      <c r="R23" s="257">
        <v>3.93</v>
      </c>
      <c r="S23" s="257"/>
      <c r="T23" s="257">
        <v>8.8699999999999992</v>
      </c>
      <c r="U23" s="257">
        <v>10.039999999999999</v>
      </c>
      <c r="V23" s="257">
        <v>27.33</v>
      </c>
      <c r="W23" s="257">
        <v>3.21</v>
      </c>
      <c r="X23" s="257">
        <v>3.68</v>
      </c>
      <c r="Y23" s="257">
        <v>0.2</v>
      </c>
      <c r="Z23" s="257">
        <v>207.79999999999995</v>
      </c>
      <c r="AA23" s="258">
        <f t="shared" si="1"/>
        <v>1.7662390294287039E-2</v>
      </c>
      <c r="AB23" s="143"/>
    </row>
    <row r="24" spans="1:28" x14ac:dyDescent="0.3">
      <c r="A24" s="246" t="s">
        <v>32</v>
      </c>
      <c r="B24" s="59"/>
      <c r="C24" s="59">
        <v>2.2799999999999998</v>
      </c>
      <c r="D24" s="59"/>
      <c r="E24" s="59"/>
      <c r="F24" s="59"/>
      <c r="G24" s="59"/>
      <c r="H24" s="59">
        <v>5.21</v>
      </c>
      <c r="I24" s="59"/>
      <c r="J24" s="59"/>
      <c r="K24" s="59"/>
      <c r="L24" s="59">
        <v>34.480000000000004</v>
      </c>
      <c r="M24" s="59">
        <v>8.86</v>
      </c>
      <c r="N24" s="59">
        <v>59.42</v>
      </c>
      <c r="O24" s="59">
        <v>34.42</v>
      </c>
      <c r="P24" s="59">
        <v>0.28000000000000003</v>
      </c>
      <c r="Q24" s="59">
        <v>5.0600000000000005</v>
      </c>
      <c r="R24" s="59">
        <v>3.93</v>
      </c>
      <c r="S24" s="59"/>
      <c r="T24" s="59">
        <v>8.8699999999999992</v>
      </c>
      <c r="U24" s="59">
        <v>10.039999999999999</v>
      </c>
      <c r="V24" s="59">
        <v>27.33</v>
      </c>
      <c r="W24" s="59">
        <v>3.21</v>
      </c>
      <c r="X24" s="59">
        <v>3.68</v>
      </c>
      <c r="Y24" s="59">
        <v>0.2</v>
      </c>
      <c r="Z24" s="59">
        <v>207.27</v>
      </c>
      <c r="AA24" s="251">
        <f t="shared" si="1"/>
        <v>1.7617341849359362E-2</v>
      </c>
    </row>
    <row r="25" spans="1:28" x14ac:dyDescent="0.3">
      <c r="A25" s="246" t="s">
        <v>34</v>
      </c>
      <c r="B25" s="59">
        <v>0.48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>
        <v>0.48</v>
      </c>
      <c r="AA25" s="251">
        <f t="shared" si="1"/>
        <v>4.0798591632616844E-5</v>
      </c>
    </row>
    <row r="26" spans="1:28" x14ac:dyDescent="0.3">
      <c r="A26" s="246" t="s">
        <v>36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>
        <v>0.05</v>
      </c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>
        <v>0.05</v>
      </c>
      <c r="AA26" s="251">
        <f t="shared" si="1"/>
        <v>4.2498532950642553E-6</v>
      </c>
    </row>
    <row r="27" spans="1:28" x14ac:dyDescent="0.3">
      <c r="A27" s="245" t="s">
        <v>38</v>
      </c>
      <c r="B27" s="257">
        <v>37.02000000000001</v>
      </c>
      <c r="C27" s="257">
        <v>33.159999999999997</v>
      </c>
      <c r="D27" s="257">
        <v>17.12</v>
      </c>
      <c r="E27" s="257">
        <v>30.9</v>
      </c>
      <c r="F27" s="257">
        <v>37.63000000000001</v>
      </c>
      <c r="G27" s="257">
        <v>49.22</v>
      </c>
      <c r="H27" s="257">
        <v>108.53999999999999</v>
      </c>
      <c r="I27" s="257">
        <v>77.28</v>
      </c>
      <c r="J27" s="257">
        <v>102.34999999999998</v>
      </c>
      <c r="K27" s="257">
        <v>181.96000000000004</v>
      </c>
      <c r="L27" s="257">
        <v>208.74999999999997</v>
      </c>
      <c r="M27" s="257">
        <v>558.08000000000004</v>
      </c>
      <c r="N27" s="257">
        <v>728.2700000000001</v>
      </c>
      <c r="O27" s="257">
        <v>489.46</v>
      </c>
      <c r="P27" s="257">
        <v>478.27000000000004</v>
      </c>
      <c r="Q27" s="257">
        <v>187.72</v>
      </c>
      <c r="R27" s="257">
        <v>167.28</v>
      </c>
      <c r="S27" s="257">
        <v>164.51999999999998</v>
      </c>
      <c r="T27" s="257">
        <v>225.44000000000003</v>
      </c>
      <c r="U27" s="257">
        <v>98.690000000000012</v>
      </c>
      <c r="V27" s="257">
        <v>129.46</v>
      </c>
      <c r="W27" s="257">
        <v>92.449999999999989</v>
      </c>
      <c r="X27" s="257">
        <v>62.720000000000006</v>
      </c>
      <c r="Y27" s="257"/>
      <c r="Z27" s="257">
        <v>4266.29</v>
      </c>
      <c r="AA27" s="258">
        <f>Z27/$Z$43</f>
        <v>0.36262213228399359</v>
      </c>
      <c r="AB27" s="143"/>
    </row>
    <row r="28" spans="1:28" x14ac:dyDescent="0.3">
      <c r="A28" s="246" t="s">
        <v>39</v>
      </c>
      <c r="B28" s="59">
        <v>0.14000000000000001</v>
      </c>
      <c r="C28" s="59">
        <v>0.06</v>
      </c>
      <c r="D28" s="59"/>
      <c r="E28" s="59"/>
      <c r="F28" s="59"/>
      <c r="G28" s="59"/>
      <c r="H28" s="59"/>
      <c r="I28" s="59"/>
      <c r="J28" s="59">
        <v>0.16999999999999998</v>
      </c>
      <c r="K28" s="59">
        <v>0.16</v>
      </c>
      <c r="L28" s="59">
        <v>0.19</v>
      </c>
      <c r="M28" s="59">
        <v>4.25</v>
      </c>
      <c r="N28" s="59">
        <v>1.3199999999999998</v>
      </c>
      <c r="O28" s="59">
        <v>0.12</v>
      </c>
      <c r="P28" s="59">
        <v>0.18</v>
      </c>
      <c r="Q28" s="59">
        <v>0.72</v>
      </c>
      <c r="R28" s="59"/>
      <c r="S28" s="59">
        <v>1.05</v>
      </c>
      <c r="T28" s="59"/>
      <c r="U28" s="59"/>
      <c r="V28" s="59">
        <v>2.4900000000000002</v>
      </c>
      <c r="W28" s="59"/>
      <c r="X28" s="59"/>
      <c r="Y28" s="59"/>
      <c r="Z28" s="59">
        <v>10.850000000000003</v>
      </c>
      <c r="AA28" s="251">
        <f t="shared" si="1"/>
        <v>9.2221816502894357E-4</v>
      </c>
    </row>
    <row r="29" spans="1:28" x14ac:dyDescent="0.3">
      <c r="A29" s="246" t="s">
        <v>40</v>
      </c>
      <c r="B29" s="59"/>
      <c r="C29" s="59"/>
      <c r="D29" s="59">
        <v>0.16</v>
      </c>
      <c r="E29" s="59"/>
      <c r="F29" s="59"/>
      <c r="G29" s="59"/>
      <c r="H29" s="59"/>
      <c r="I29" s="59"/>
      <c r="J29" s="59"/>
      <c r="K29" s="59"/>
      <c r="L29" s="59"/>
      <c r="M29" s="59"/>
      <c r="N29" s="59">
        <v>0.83000000000000007</v>
      </c>
      <c r="O29" s="59"/>
      <c r="P29" s="59"/>
      <c r="Q29" s="59">
        <v>0.04</v>
      </c>
      <c r="R29" s="59">
        <v>0.23</v>
      </c>
      <c r="S29" s="59">
        <v>0.21</v>
      </c>
      <c r="T29" s="59">
        <v>0.08</v>
      </c>
      <c r="U29" s="59"/>
      <c r="V29" s="59"/>
      <c r="W29" s="59"/>
      <c r="X29" s="59"/>
      <c r="Y29" s="59"/>
      <c r="Z29" s="59">
        <v>1.55</v>
      </c>
      <c r="AA29" s="251">
        <f t="shared" si="1"/>
        <v>1.3174545214699189E-4</v>
      </c>
    </row>
    <row r="30" spans="1:28" x14ac:dyDescent="0.3">
      <c r="A30" s="246" t="s">
        <v>41</v>
      </c>
      <c r="B30" s="59">
        <v>32.339999999999996</v>
      </c>
      <c r="C30" s="59">
        <v>29.909999999999997</v>
      </c>
      <c r="D30" s="59">
        <v>15.34</v>
      </c>
      <c r="E30" s="59">
        <v>28.2</v>
      </c>
      <c r="F30" s="59">
        <v>35.850000000000009</v>
      </c>
      <c r="G30" s="59">
        <v>43.980000000000004</v>
      </c>
      <c r="H30" s="59">
        <v>107.72</v>
      </c>
      <c r="I30" s="59">
        <v>75.72999999999999</v>
      </c>
      <c r="J30" s="59">
        <v>102.17999999999998</v>
      </c>
      <c r="K30" s="59">
        <v>167.87000000000003</v>
      </c>
      <c r="L30" s="59">
        <v>206.98</v>
      </c>
      <c r="M30" s="59">
        <v>540.33000000000004</v>
      </c>
      <c r="N30" s="59">
        <v>708.06000000000017</v>
      </c>
      <c r="O30" s="59">
        <v>466.65999999999997</v>
      </c>
      <c r="P30" s="59">
        <v>469.45000000000005</v>
      </c>
      <c r="Q30" s="59">
        <v>184.38000000000002</v>
      </c>
      <c r="R30" s="59">
        <v>156.85999999999999</v>
      </c>
      <c r="S30" s="59">
        <v>161.63999999999999</v>
      </c>
      <c r="T30" s="59">
        <v>221.60000000000005</v>
      </c>
      <c r="U30" s="59">
        <v>95.460000000000008</v>
      </c>
      <c r="V30" s="59">
        <v>116.07000000000002</v>
      </c>
      <c r="W30" s="59">
        <v>91.82</v>
      </c>
      <c r="X30" s="59">
        <v>61.610000000000007</v>
      </c>
      <c r="Y30" s="59"/>
      <c r="Z30" s="59">
        <v>4120.0400000000018</v>
      </c>
      <c r="AA30" s="251">
        <f t="shared" si="1"/>
        <v>0.35019131139593079</v>
      </c>
    </row>
    <row r="31" spans="1:28" x14ac:dyDescent="0.3">
      <c r="A31" s="246" t="s">
        <v>42</v>
      </c>
      <c r="B31" s="59">
        <v>4.5399999999999991</v>
      </c>
      <c r="C31" s="59">
        <v>3.19</v>
      </c>
      <c r="D31" s="59">
        <v>1.62</v>
      </c>
      <c r="E31" s="59">
        <v>2.7</v>
      </c>
      <c r="F31" s="59">
        <v>1.78</v>
      </c>
      <c r="G31" s="59">
        <v>5.24</v>
      </c>
      <c r="H31" s="59">
        <v>0.82000000000000006</v>
      </c>
      <c r="I31" s="59">
        <v>1.5500000000000003</v>
      </c>
      <c r="J31" s="59"/>
      <c r="K31" s="59">
        <v>13.93</v>
      </c>
      <c r="L31" s="59">
        <v>1.58</v>
      </c>
      <c r="M31" s="59">
        <v>13.500000000000002</v>
      </c>
      <c r="N31" s="59">
        <v>18.060000000000002</v>
      </c>
      <c r="O31" s="59">
        <v>22.68</v>
      </c>
      <c r="P31" s="59">
        <v>8.64</v>
      </c>
      <c r="Q31" s="59">
        <v>2.58</v>
      </c>
      <c r="R31" s="59">
        <v>10.189999999999998</v>
      </c>
      <c r="S31" s="59">
        <v>1.62</v>
      </c>
      <c r="T31" s="59">
        <v>3.7600000000000002</v>
      </c>
      <c r="U31" s="59">
        <v>3.2299999999999995</v>
      </c>
      <c r="V31" s="59">
        <v>10.9</v>
      </c>
      <c r="W31" s="59">
        <v>0.63</v>
      </c>
      <c r="X31" s="59">
        <v>1.1100000000000001</v>
      </c>
      <c r="Y31" s="59"/>
      <c r="Z31" s="59">
        <v>133.85000000000002</v>
      </c>
      <c r="AA31" s="251">
        <f t="shared" si="1"/>
        <v>1.1376857270887011E-2</v>
      </c>
    </row>
    <row r="32" spans="1:28" x14ac:dyDescent="0.3">
      <c r="A32" s="245" t="s">
        <v>43</v>
      </c>
      <c r="B32" s="257">
        <v>0.13</v>
      </c>
      <c r="C32" s="257"/>
      <c r="D32" s="257">
        <v>0.5</v>
      </c>
      <c r="E32" s="257"/>
      <c r="F32" s="257"/>
      <c r="G32" s="257">
        <v>7.12</v>
      </c>
      <c r="H32" s="257">
        <v>8.0400000000000009</v>
      </c>
      <c r="I32" s="257">
        <v>24.88</v>
      </c>
      <c r="J32" s="257">
        <v>8.58</v>
      </c>
      <c r="K32" s="257">
        <v>13.25</v>
      </c>
      <c r="L32" s="257">
        <v>9.51</v>
      </c>
      <c r="M32" s="257">
        <v>40.639999999999993</v>
      </c>
      <c r="N32" s="257">
        <v>83.039999999999992</v>
      </c>
      <c r="O32" s="257">
        <v>71.86999999999999</v>
      </c>
      <c r="P32" s="257">
        <v>40.660000000000004</v>
      </c>
      <c r="Q32" s="257">
        <v>83.729999999999976</v>
      </c>
      <c r="R32" s="257">
        <v>84.640000000000015</v>
      </c>
      <c r="S32" s="257">
        <v>84.25</v>
      </c>
      <c r="T32" s="257">
        <v>56.38000000000001</v>
      </c>
      <c r="U32" s="257">
        <v>77.39</v>
      </c>
      <c r="V32" s="257">
        <v>66.81</v>
      </c>
      <c r="W32" s="257">
        <v>56.1</v>
      </c>
      <c r="X32" s="257">
        <v>97.22999999999999</v>
      </c>
      <c r="Y32" s="257">
        <v>0.25</v>
      </c>
      <c r="Z32" s="257">
        <v>915</v>
      </c>
      <c r="AA32" s="258">
        <f t="shared" si="1"/>
        <v>7.7772315299675862E-2</v>
      </c>
      <c r="AB32" s="143"/>
    </row>
    <row r="33" spans="1:28" x14ac:dyDescent="0.3">
      <c r="A33" s="246" t="s">
        <v>44</v>
      </c>
      <c r="B33" s="59">
        <v>0.13</v>
      </c>
      <c r="C33" s="59"/>
      <c r="D33" s="59">
        <v>0.5</v>
      </c>
      <c r="E33" s="59"/>
      <c r="F33" s="59"/>
      <c r="G33" s="59">
        <v>7.12</v>
      </c>
      <c r="H33" s="59">
        <v>6.3800000000000008</v>
      </c>
      <c r="I33" s="59">
        <v>21.259999999999998</v>
      </c>
      <c r="J33" s="59">
        <v>7.78</v>
      </c>
      <c r="K33" s="59">
        <v>12.099999999999998</v>
      </c>
      <c r="L33" s="59">
        <v>7.92</v>
      </c>
      <c r="M33" s="59">
        <v>32.74</v>
      </c>
      <c r="N33" s="59">
        <v>73.91</v>
      </c>
      <c r="O33" s="59">
        <v>52.52</v>
      </c>
      <c r="P33" s="59">
        <v>40.660000000000004</v>
      </c>
      <c r="Q33" s="59">
        <v>74.889999999999986</v>
      </c>
      <c r="R33" s="59">
        <v>41.519999999999989</v>
      </c>
      <c r="S33" s="59">
        <v>76.91</v>
      </c>
      <c r="T33" s="59">
        <v>50.53</v>
      </c>
      <c r="U33" s="59">
        <v>57.500000000000007</v>
      </c>
      <c r="V33" s="59">
        <v>58.090000000000011</v>
      </c>
      <c r="W33" s="59">
        <v>48.39</v>
      </c>
      <c r="X33" s="59">
        <v>85.44</v>
      </c>
      <c r="Y33" s="59">
        <v>0.25</v>
      </c>
      <c r="Z33" s="59">
        <v>756.53999999999951</v>
      </c>
      <c r="AA33" s="251">
        <f t="shared" si="1"/>
        <v>6.4303680236958177E-2</v>
      </c>
    </row>
    <row r="34" spans="1:28" x14ac:dyDescent="0.3">
      <c r="A34" s="246" t="s">
        <v>45</v>
      </c>
      <c r="B34" s="59"/>
      <c r="C34" s="59"/>
      <c r="D34" s="59"/>
      <c r="E34" s="59"/>
      <c r="F34" s="59"/>
      <c r="G34" s="59"/>
      <c r="H34" s="59">
        <v>1.66</v>
      </c>
      <c r="I34" s="59">
        <v>3.62</v>
      </c>
      <c r="J34" s="59">
        <v>0.8</v>
      </c>
      <c r="K34" s="59">
        <v>1.1499999999999999</v>
      </c>
      <c r="L34" s="59">
        <v>1.59</v>
      </c>
      <c r="M34" s="59">
        <v>7.9</v>
      </c>
      <c r="N34" s="59">
        <v>9.1300000000000008</v>
      </c>
      <c r="O34" s="59">
        <v>19.350000000000001</v>
      </c>
      <c r="P34" s="59"/>
      <c r="Q34" s="59">
        <v>8.84</v>
      </c>
      <c r="R34" s="59">
        <v>43.120000000000005</v>
      </c>
      <c r="S34" s="59">
        <v>7.339999999999999</v>
      </c>
      <c r="T34" s="59">
        <v>5.8500000000000005</v>
      </c>
      <c r="U34" s="59">
        <v>19.889999999999997</v>
      </c>
      <c r="V34" s="59">
        <v>8.7199999999999989</v>
      </c>
      <c r="W34" s="59">
        <v>7.7099999999999991</v>
      </c>
      <c r="X34" s="59">
        <v>11.790000000000001</v>
      </c>
      <c r="Y34" s="59"/>
      <c r="Z34" s="59">
        <v>158.46000000000004</v>
      </c>
      <c r="AA34" s="251">
        <f t="shared" si="1"/>
        <v>1.346863506271764E-2</v>
      </c>
    </row>
    <row r="35" spans="1:28" x14ac:dyDescent="0.3">
      <c r="A35" s="245" t="s">
        <v>49</v>
      </c>
      <c r="B35" s="257"/>
      <c r="C35" s="257"/>
      <c r="D35" s="257"/>
      <c r="E35" s="257"/>
      <c r="F35" s="257"/>
      <c r="G35" s="257">
        <v>1.22</v>
      </c>
      <c r="H35" s="257"/>
      <c r="I35" s="257"/>
      <c r="J35" s="257"/>
      <c r="K35" s="257"/>
      <c r="L35" s="257"/>
      <c r="M35" s="257"/>
      <c r="N35" s="257"/>
      <c r="O35" s="257"/>
      <c r="P35" s="257"/>
      <c r="Q35" s="257"/>
      <c r="R35" s="257"/>
      <c r="S35" s="257"/>
      <c r="T35" s="257">
        <v>0.60000000000000009</v>
      </c>
      <c r="U35" s="257"/>
      <c r="V35" s="257"/>
      <c r="W35" s="257"/>
      <c r="X35" s="257"/>
      <c r="Y35" s="257"/>
      <c r="Z35" s="257">
        <v>1.82</v>
      </c>
      <c r="AA35" s="258">
        <f t="shared" si="1"/>
        <v>1.5469465994033887E-4</v>
      </c>
      <c r="AB35" s="143"/>
    </row>
    <row r="36" spans="1:28" x14ac:dyDescent="0.3">
      <c r="A36" s="246" t="s">
        <v>49</v>
      </c>
      <c r="B36" s="59"/>
      <c r="C36" s="59"/>
      <c r="D36" s="59"/>
      <c r="E36" s="59"/>
      <c r="F36" s="59"/>
      <c r="G36" s="59">
        <v>1.22</v>
      </c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>
        <v>0.60000000000000009</v>
      </c>
      <c r="U36" s="59"/>
      <c r="V36" s="59"/>
      <c r="W36" s="59"/>
      <c r="X36" s="59"/>
      <c r="Y36" s="59"/>
      <c r="Z36" s="59">
        <v>1.82</v>
      </c>
      <c r="AA36" s="251">
        <f t="shared" si="1"/>
        <v>1.5469465994033887E-4</v>
      </c>
    </row>
    <row r="37" spans="1:28" x14ac:dyDescent="0.3">
      <c r="A37" s="245" t="s">
        <v>50</v>
      </c>
      <c r="B37" s="257">
        <v>0.13</v>
      </c>
      <c r="C37" s="257"/>
      <c r="D37" s="257"/>
      <c r="E37" s="257"/>
      <c r="F37" s="257">
        <v>0.56000000000000005</v>
      </c>
      <c r="G37" s="257"/>
      <c r="H37" s="257">
        <v>0.92</v>
      </c>
      <c r="I37" s="257">
        <v>0.79</v>
      </c>
      <c r="J37" s="257">
        <v>0.53</v>
      </c>
      <c r="K37" s="257">
        <v>1.96</v>
      </c>
      <c r="L37" s="257">
        <v>0.3</v>
      </c>
      <c r="M37" s="257"/>
      <c r="N37" s="257">
        <v>1.5300000000000002</v>
      </c>
      <c r="O37" s="257">
        <v>0.3</v>
      </c>
      <c r="P37" s="257">
        <v>0.62</v>
      </c>
      <c r="Q37" s="257">
        <v>0.26</v>
      </c>
      <c r="R37" s="257"/>
      <c r="S37" s="257"/>
      <c r="T37" s="257"/>
      <c r="U37" s="257"/>
      <c r="V37" s="257"/>
      <c r="W37" s="257"/>
      <c r="X37" s="257"/>
      <c r="Y37" s="257"/>
      <c r="Z37" s="257">
        <v>7.8999999999999995</v>
      </c>
      <c r="AA37" s="258">
        <f t="shared" si="1"/>
        <v>6.7147682062015219E-4</v>
      </c>
      <c r="AB37" s="143"/>
    </row>
    <row r="38" spans="1:28" x14ac:dyDescent="0.3">
      <c r="A38" s="246" t="s">
        <v>50</v>
      </c>
      <c r="B38" s="59">
        <v>0.13</v>
      </c>
      <c r="C38" s="59"/>
      <c r="D38" s="59"/>
      <c r="E38" s="59"/>
      <c r="F38" s="59">
        <v>0.56000000000000005</v>
      </c>
      <c r="G38" s="59"/>
      <c r="H38" s="59">
        <v>0.92</v>
      </c>
      <c r="I38" s="59">
        <v>0.79</v>
      </c>
      <c r="J38" s="59">
        <v>0.53</v>
      </c>
      <c r="K38" s="59">
        <v>1.96</v>
      </c>
      <c r="L38" s="59">
        <v>0.3</v>
      </c>
      <c r="M38" s="59"/>
      <c r="N38" s="59">
        <v>1.5300000000000002</v>
      </c>
      <c r="O38" s="59">
        <v>0.3</v>
      </c>
      <c r="P38" s="59">
        <v>0.62</v>
      </c>
      <c r="Q38" s="59">
        <v>0.26</v>
      </c>
      <c r="R38" s="59"/>
      <c r="S38" s="59"/>
      <c r="T38" s="59"/>
      <c r="U38" s="59"/>
      <c r="V38" s="59"/>
      <c r="W38" s="59"/>
      <c r="X38" s="59"/>
      <c r="Y38" s="59"/>
      <c r="Z38" s="59">
        <v>7.8999999999999995</v>
      </c>
      <c r="AA38" s="251">
        <f t="shared" si="1"/>
        <v>6.7147682062015219E-4</v>
      </c>
    </row>
    <row r="39" spans="1:28" x14ac:dyDescent="0.3">
      <c r="A39" s="245" t="s">
        <v>52</v>
      </c>
      <c r="B39" s="257">
        <v>9.84</v>
      </c>
      <c r="C39" s="257">
        <v>25.36</v>
      </c>
      <c r="D39" s="257">
        <v>3.14</v>
      </c>
      <c r="E39" s="257">
        <v>3.9</v>
      </c>
      <c r="F39" s="257">
        <v>10.49</v>
      </c>
      <c r="G39" s="257">
        <v>28.96</v>
      </c>
      <c r="H39" s="257">
        <v>45.949999999999996</v>
      </c>
      <c r="I39" s="257">
        <v>21.009999999999998</v>
      </c>
      <c r="J39" s="257">
        <v>54.540000000000013</v>
      </c>
      <c r="K39" s="257">
        <v>90.100000000000009</v>
      </c>
      <c r="L39" s="257">
        <v>68.44</v>
      </c>
      <c r="M39" s="257">
        <v>164.43</v>
      </c>
      <c r="N39" s="257">
        <v>222.34999999999997</v>
      </c>
      <c r="O39" s="257">
        <v>257.40000000000003</v>
      </c>
      <c r="P39" s="257">
        <v>243.61999999999998</v>
      </c>
      <c r="Q39" s="265">
        <v>316.19200000000012</v>
      </c>
      <c r="R39" s="257">
        <v>134.87</v>
      </c>
      <c r="S39" s="257">
        <v>177.87</v>
      </c>
      <c r="T39" s="257">
        <v>131.76999999999998</v>
      </c>
      <c r="U39" s="257">
        <v>148.60999999999996</v>
      </c>
      <c r="V39" s="257">
        <v>211.21</v>
      </c>
      <c r="W39" s="257">
        <v>112.86999999999999</v>
      </c>
      <c r="X39" s="257">
        <v>120.2</v>
      </c>
      <c r="Y39" s="257">
        <v>8.009999999999998</v>
      </c>
      <c r="Z39" s="257">
        <f>SUM(B39:P39,R39:Y39,Q39)</f>
        <v>2611.1319999999996</v>
      </c>
      <c r="AA39" s="258">
        <f>Z39/$Z$43</f>
        <v>0.22193855868095433</v>
      </c>
      <c r="AB39" s="143"/>
    </row>
    <row r="40" spans="1:28" x14ac:dyDescent="0.3">
      <c r="A40" s="246" t="s">
        <v>52</v>
      </c>
      <c r="B40" s="59">
        <v>9.84</v>
      </c>
      <c r="C40" s="59">
        <v>25.36</v>
      </c>
      <c r="D40" s="59">
        <v>3.14</v>
      </c>
      <c r="E40" s="59">
        <v>3.9</v>
      </c>
      <c r="F40" s="59">
        <v>10.49</v>
      </c>
      <c r="G40" s="59">
        <v>28.96</v>
      </c>
      <c r="H40" s="59">
        <v>45.949999999999996</v>
      </c>
      <c r="I40" s="59">
        <v>21.009999999999998</v>
      </c>
      <c r="J40" s="59">
        <v>54.540000000000013</v>
      </c>
      <c r="K40" s="59">
        <v>90.100000000000009</v>
      </c>
      <c r="L40" s="59">
        <v>68.44</v>
      </c>
      <c r="M40" s="59">
        <v>164.43</v>
      </c>
      <c r="N40" s="59">
        <v>222.34999999999997</v>
      </c>
      <c r="O40" s="59">
        <v>257.40000000000003</v>
      </c>
      <c r="P40" s="59">
        <v>243.61999999999998</v>
      </c>
      <c r="Q40" s="345">
        <v>316.19200000000012</v>
      </c>
      <c r="R40" s="59">
        <v>134.87</v>
      </c>
      <c r="S40" s="59">
        <v>177.87</v>
      </c>
      <c r="T40" s="59">
        <v>131.76999999999998</v>
      </c>
      <c r="U40" s="59">
        <v>148.60999999999996</v>
      </c>
      <c r="V40" s="59">
        <v>211.21</v>
      </c>
      <c r="W40" s="59">
        <v>112.86999999999999</v>
      </c>
      <c r="X40" s="59">
        <v>120.2</v>
      </c>
      <c r="Y40" s="59">
        <v>8.009999999999998</v>
      </c>
      <c r="Z40" s="59">
        <f>SUM(B40:P40,R40:Y40,Q40)</f>
        <v>2611.1319999999996</v>
      </c>
      <c r="AA40" s="251">
        <f t="shared" si="1"/>
        <v>0.22193855868095433</v>
      </c>
    </row>
    <row r="41" spans="1:28" x14ac:dyDescent="0.3">
      <c r="A41" s="245" t="s">
        <v>53</v>
      </c>
      <c r="B41" s="257">
        <v>0.17</v>
      </c>
      <c r="C41" s="257">
        <v>0.94</v>
      </c>
      <c r="D41" s="257"/>
      <c r="E41" s="257"/>
      <c r="F41" s="257"/>
      <c r="G41" s="257">
        <v>0.33999999999999997</v>
      </c>
      <c r="H41" s="257"/>
      <c r="I41" s="257">
        <v>0.3</v>
      </c>
      <c r="J41" s="257">
        <v>0.66999999999999993</v>
      </c>
      <c r="K41" s="257">
        <v>6.53</v>
      </c>
      <c r="L41" s="257">
        <v>1.44</v>
      </c>
      <c r="M41" s="257">
        <v>0.44</v>
      </c>
      <c r="N41" s="257">
        <v>0.34</v>
      </c>
      <c r="O41" s="257">
        <v>1.65</v>
      </c>
      <c r="P41" s="257">
        <v>3.1100000000000003</v>
      </c>
      <c r="Q41" s="257">
        <v>0.8</v>
      </c>
      <c r="R41" s="257"/>
      <c r="S41" s="257">
        <v>0.04</v>
      </c>
      <c r="T41" s="257"/>
      <c r="U41" s="257"/>
      <c r="V41" s="257"/>
      <c r="W41" s="257"/>
      <c r="X41" s="257"/>
      <c r="Y41" s="257"/>
      <c r="Z41" s="257">
        <v>16.77</v>
      </c>
      <c r="AA41" s="258">
        <f>Z41/$Z$43</f>
        <v>1.425400795164551E-3</v>
      </c>
      <c r="AB41" s="143"/>
    </row>
    <row r="42" spans="1:28" x14ac:dyDescent="0.3">
      <c r="A42" s="246" t="s">
        <v>53</v>
      </c>
      <c r="B42" s="59">
        <v>0.17</v>
      </c>
      <c r="C42" s="59">
        <v>0.94</v>
      </c>
      <c r="D42" s="59"/>
      <c r="E42" s="59"/>
      <c r="F42" s="59"/>
      <c r="G42" s="59">
        <v>0.33999999999999997</v>
      </c>
      <c r="H42" s="59"/>
      <c r="I42" s="59">
        <v>0.3</v>
      </c>
      <c r="J42" s="59">
        <v>0.66999999999999993</v>
      </c>
      <c r="K42" s="59">
        <v>6.53</v>
      </c>
      <c r="L42" s="59">
        <v>1.44</v>
      </c>
      <c r="M42" s="59">
        <v>0.44</v>
      </c>
      <c r="N42" s="59">
        <v>0.34</v>
      </c>
      <c r="O42" s="59">
        <v>1.65</v>
      </c>
      <c r="P42" s="59">
        <v>3.1100000000000003</v>
      </c>
      <c r="Q42" s="59">
        <v>0.8</v>
      </c>
      <c r="R42" s="59"/>
      <c r="S42" s="59">
        <v>0.04</v>
      </c>
      <c r="T42" s="59"/>
      <c r="U42" s="59"/>
      <c r="V42" s="59"/>
      <c r="W42" s="59"/>
      <c r="X42" s="59"/>
      <c r="Y42" s="59"/>
      <c r="Z42" s="59">
        <v>16.77</v>
      </c>
      <c r="AA42" s="251">
        <f t="shared" si="1"/>
        <v>1.425400795164551E-3</v>
      </c>
    </row>
    <row r="43" spans="1:28" x14ac:dyDescent="0.3">
      <c r="A43" s="247" t="s">
        <v>57</v>
      </c>
      <c r="B43" s="252">
        <v>60.190000000000005</v>
      </c>
      <c r="C43" s="252">
        <v>101.14000000000003</v>
      </c>
      <c r="D43" s="252">
        <v>26.860000000000007</v>
      </c>
      <c r="E43" s="252">
        <v>53.349999999999994</v>
      </c>
      <c r="F43" s="252">
        <v>64.190000000000012</v>
      </c>
      <c r="G43" s="252">
        <v>116.97999999999996</v>
      </c>
      <c r="H43" s="252">
        <v>240.55999999999997</v>
      </c>
      <c r="I43" s="252">
        <v>182.9</v>
      </c>
      <c r="J43" s="252">
        <v>292.51999999999992</v>
      </c>
      <c r="K43" s="252">
        <v>452.58000000000004</v>
      </c>
      <c r="L43" s="252">
        <v>488.25000000000006</v>
      </c>
      <c r="M43" s="252">
        <v>1123.81</v>
      </c>
      <c r="N43" s="252">
        <v>1574.7699999999998</v>
      </c>
      <c r="O43" s="252">
        <v>1270.72</v>
      </c>
      <c r="P43" s="252">
        <v>1125.8099999999995</v>
      </c>
      <c r="Q43" s="318">
        <f>SUM(Q10,Q15,Q19,Q23,Q27,Q32,Q37,Q39,Q41)</f>
        <v>875.58199999999999</v>
      </c>
      <c r="R43" s="252">
        <v>626.99</v>
      </c>
      <c r="S43" s="252">
        <v>566.41</v>
      </c>
      <c r="T43" s="252">
        <v>576.40999999999985</v>
      </c>
      <c r="U43" s="252">
        <v>511.41999999999979</v>
      </c>
      <c r="V43" s="252">
        <v>594.04999999999973</v>
      </c>
      <c r="W43" s="252">
        <v>409.07999999999993</v>
      </c>
      <c r="X43" s="252">
        <v>406.42999999999995</v>
      </c>
      <c r="Y43" s="252">
        <v>24.610000000000007</v>
      </c>
      <c r="Z43" s="351">
        <f>SUM(Z10,Z15,Z19,Z23,Z27,Z32,Z35,Z37,Z39,Z41)</f>
        <v>11765.111999999999</v>
      </c>
      <c r="AA43" s="253">
        <f>Z43/$Z$43</f>
        <v>1</v>
      </c>
      <c r="AB43" s="143"/>
    </row>
    <row r="44" spans="1:28" x14ac:dyDescent="0.3">
      <c r="Q44" s="349"/>
      <c r="Y44" t="s">
        <v>215</v>
      </c>
    </row>
    <row r="45" spans="1:28" x14ac:dyDescent="0.3">
      <c r="M45" s="344" t="s">
        <v>214</v>
      </c>
      <c r="N45" s="344"/>
      <c r="O45" s="344"/>
      <c r="P45" s="344"/>
      <c r="Q45" s="350"/>
      <c r="R45" s="344"/>
      <c r="S45" s="344"/>
      <c r="T45" s="344"/>
      <c r="U45" s="344"/>
      <c r="V45" s="344"/>
      <c r="W45" s="344"/>
    </row>
    <row r="46" spans="1:28" x14ac:dyDescent="0.3">
      <c r="A46" s="247" t="s">
        <v>57</v>
      </c>
      <c r="B46" s="252">
        <v>60.190000000000005</v>
      </c>
      <c r="C46" s="252">
        <v>101.14000000000003</v>
      </c>
      <c r="D46" s="252">
        <v>26.860000000000007</v>
      </c>
      <c r="E46" s="252">
        <v>53.349999999999994</v>
      </c>
      <c r="F46" s="252">
        <v>64.190000000000012</v>
      </c>
      <c r="G46" s="252">
        <v>116.97999999999996</v>
      </c>
      <c r="H46" s="252">
        <v>240.55999999999997</v>
      </c>
      <c r="I46" s="252">
        <v>182.9</v>
      </c>
      <c r="J46" s="252">
        <v>292.51999999999992</v>
      </c>
      <c r="K46" s="252">
        <v>452.58000000000004</v>
      </c>
      <c r="L46" s="252">
        <v>488.25000000000006</v>
      </c>
      <c r="M46" s="252">
        <v>1123.81</v>
      </c>
      <c r="N46" s="252">
        <v>1574.7699999999998</v>
      </c>
      <c r="O46" s="252">
        <v>1270.72</v>
      </c>
      <c r="P46" s="252">
        <v>1125.8099999999995</v>
      </c>
      <c r="Q46" s="318">
        <v>1000</v>
      </c>
      <c r="R46" s="252">
        <v>626.99</v>
      </c>
      <c r="S46" s="252">
        <v>566.41</v>
      </c>
      <c r="T46" s="252">
        <v>576.40999999999985</v>
      </c>
      <c r="U46" s="252">
        <v>511.41999999999979</v>
      </c>
      <c r="V46" s="252">
        <v>594.04999999999973</v>
      </c>
      <c r="W46" s="252">
        <v>409.07999999999993</v>
      </c>
      <c r="X46" s="252">
        <v>406.42999999999995</v>
      </c>
      <c r="Y46" s="252">
        <v>24.610000000000007</v>
      </c>
    </row>
    <row r="48" spans="1:28" ht="15.6" x14ac:dyDescent="0.3">
      <c r="A48" s="335" t="s">
        <v>77</v>
      </c>
      <c r="B48" s="336" t="s">
        <v>151</v>
      </c>
      <c r="C48" s="336">
        <v>2000</v>
      </c>
      <c r="D48" s="336">
        <v>2001</v>
      </c>
      <c r="E48" s="336">
        <v>2002</v>
      </c>
      <c r="F48" s="336">
        <v>2003</v>
      </c>
      <c r="G48" s="336">
        <v>2004</v>
      </c>
      <c r="H48" s="336">
        <v>2005</v>
      </c>
      <c r="I48" s="336">
        <v>2006</v>
      </c>
      <c r="J48" s="336">
        <v>2007</v>
      </c>
      <c r="K48" s="336">
        <v>2008</v>
      </c>
      <c r="L48" s="336">
        <v>2009</v>
      </c>
      <c r="M48" s="336">
        <v>2010</v>
      </c>
      <c r="N48" s="336">
        <v>2011</v>
      </c>
      <c r="O48" s="336">
        <v>2012</v>
      </c>
      <c r="P48" s="336">
        <v>2013</v>
      </c>
      <c r="Q48" s="336">
        <v>2014</v>
      </c>
      <c r="R48" s="336">
        <v>2015</v>
      </c>
      <c r="S48" s="336">
        <v>2016</v>
      </c>
      <c r="T48" s="336">
        <v>2017</v>
      </c>
      <c r="U48" s="336">
        <v>2018</v>
      </c>
      <c r="V48" s="336">
        <v>2019</v>
      </c>
      <c r="W48" s="336">
        <v>2020</v>
      </c>
      <c r="X48" s="336">
        <v>2021</v>
      </c>
      <c r="Y48" s="337" t="s">
        <v>152</v>
      </c>
    </row>
    <row r="49" spans="1:25" x14ac:dyDescent="0.3">
      <c r="A49" s="245" t="s">
        <v>6</v>
      </c>
      <c r="B49" s="313">
        <f>B10/$Z$10</f>
        <v>2.1674876847290639E-3</v>
      </c>
      <c r="C49" s="313">
        <f t="shared" ref="C49:Y49" si="2">C10/$Z$10</f>
        <v>0</v>
      </c>
      <c r="D49" s="313">
        <f t="shared" si="2"/>
        <v>0</v>
      </c>
      <c r="E49" s="313">
        <f t="shared" si="2"/>
        <v>2.1034482758620687E-2</v>
      </c>
      <c r="F49" s="313">
        <f t="shared" si="2"/>
        <v>0</v>
      </c>
      <c r="G49" s="313">
        <f t="shared" si="2"/>
        <v>1.2315270935960591E-3</v>
      </c>
      <c r="H49" s="313">
        <f t="shared" si="2"/>
        <v>0.13310344827586207</v>
      </c>
      <c r="I49" s="313">
        <f t="shared" si="2"/>
        <v>1.9064039408866997E-2</v>
      </c>
      <c r="J49" s="313">
        <f t="shared" si="2"/>
        <v>0</v>
      </c>
      <c r="K49" s="313">
        <f t="shared" si="2"/>
        <v>0</v>
      </c>
      <c r="L49" s="313">
        <f t="shared" si="2"/>
        <v>2.1921182266009854E-2</v>
      </c>
      <c r="M49" s="313">
        <f t="shared" si="2"/>
        <v>7.9162561576354679E-2</v>
      </c>
      <c r="N49" s="313">
        <f t="shared" si="2"/>
        <v>0.10221674876847292</v>
      </c>
      <c r="O49" s="313">
        <f t="shared" si="2"/>
        <v>7.2807881773399016E-2</v>
      </c>
      <c r="P49" s="313">
        <f t="shared" si="2"/>
        <v>9.4433497536945799E-2</v>
      </c>
      <c r="Q49" s="313">
        <f t="shared" si="2"/>
        <v>0.20970443349753698</v>
      </c>
      <c r="R49" s="313">
        <f t="shared" si="2"/>
        <v>0.12891625615763547</v>
      </c>
      <c r="S49" s="313">
        <f t="shared" si="2"/>
        <v>8.8669950738916271E-4</v>
      </c>
      <c r="T49" s="313">
        <f t="shared" si="2"/>
        <v>1.3694581280788178E-2</v>
      </c>
      <c r="U49" s="313">
        <f t="shared" si="2"/>
        <v>8.1428571428571433E-2</v>
      </c>
      <c r="V49" s="313">
        <f t="shared" si="2"/>
        <v>0</v>
      </c>
      <c r="W49" s="313">
        <f t="shared" si="2"/>
        <v>1.8423645320197045E-2</v>
      </c>
      <c r="X49" s="313">
        <f t="shared" si="2"/>
        <v>0</v>
      </c>
      <c r="Y49" s="316">
        <f t="shared" si="2"/>
        <v>0</v>
      </c>
    </row>
    <row r="50" spans="1:25" x14ac:dyDescent="0.3">
      <c r="A50" s="245" t="s">
        <v>15</v>
      </c>
      <c r="B50" s="313">
        <f>B15/$Z$15</f>
        <v>2.6540060747250152E-3</v>
      </c>
      <c r="C50" s="313">
        <f t="shared" ref="C50:X50" si="3">C15/$Z$15</f>
        <v>8.9384303356170869E-3</v>
      </c>
      <c r="D50" s="313">
        <f t="shared" si="3"/>
        <v>1.9986959328176044E-3</v>
      </c>
      <c r="E50" s="313">
        <f t="shared" si="3"/>
        <v>4.4430027621322477E-3</v>
      </c>
      <c r="F50" s="313">
        <f t="shared" si="3"/>
        <v>4.6264896018663225E-3</v>
      </c>
      <c r="G50" s="313">
        <f t="shared" si="3"/>
        <v>9.3348929714710711E-3</v>
      </c>
      <c r="H50" s="313">
        <f t="shared" si="3"/>
        <v>1.3587855792450171E-2</v>
      </c>
      <c r="I50" s="313">
        <f t="shared" si="3"/>
        <v>1.7060999544559446E-2</v>
      </c>
      <c r="J50" s="313">
        <f t="shared" si="3"/>
        <v>4.0675100508193014E-2</v>
      </c>
      <c r="K50" s="313">
        <f t="shared" si="3"/>
        <v>5.0065694841726224E-2</v>
      </c>
      <c r="L50" s="313">
        <f t="shared" si="3"/>
        <v>4.908272962886507E-2</v>
      </c>
      <c r="M50" s="313">
        <f t="shared" si="3"/>
        <v>0.10019036759622407</v>
      </c>
      <c r="N50" s="313">
        <f t="shared" si="3"/>
        <v>0.14154371410129127</v>
      </c>
      <c r="O50" s="313">
        <f t="shared" si="3"/>
        <v>0.1101084865939928</v>
      </c>
      <c r="P50" s="313">
        <f t="shared" si="3"/>
        <v>9.5088778141474928E-2</v>
      </c>
      <c r="Q50" s="313">
        <f t="shared" si="3"/>
        <v>4.8781286963587668E-2</v>
      </c>
      <c r="R50" s="313">
        <f t="shared" si="3"/>
        <v>4.7631217664540183E-2</v>
      </c>
      <c r="S50" s="313">
        <f t="shared" si="3"/>
        <v>3.4239954914662231E-2</v>
      </c>
      <c r="T50" s="313">
        <f t="shared" si="3"/>
        <v>4.309974803325043E-2</v>
      </c>
      <c r="U50" s="313">
        <f t="shared" si="3"/>
        <v>4.5262271501544889E-2</v>
      </c>
      <c r="V50" s="313">
        <f t="shared" si="3"/>
        <v>4.5403163182054992E-2</v>
      </c>
      <c r="W50" s="313">
        <f t="shared" si="3"/>
        <v>4.4780618547242947E-2</v>
      </c>
      <c r="X50" s="313">
        <f t="shared" si="3"/>
        <v>3.6176396383998631E-2</v>
      </c>
      <c r="Y50" s="315">
        <f>Y15/$Z$15</f>
        <v>5.2260983817116044E-3</v>
      </c>
    </row>
    <row r="51" spans="1:25" x14ac:dyDescent="0.3">
      <c r="A51" s="245" t="s">
        <v>19</v>
      </c>
      <c r="B51" s="313">
        <f>B19/$Z$19</f>
        <v>8.0263130675823843E-3</v>
      </c>
      <c r="C51" s="313">
        <f t="shared" ref="C51:Y51" si="4">C19/$Z$19</f>
        <v>2.4120311950518194E-2</v>
      </c>
      <c r="D51" s="313">
        <f t="shared" si="4"/>
        <v>0</v>
      </c>
      <c r="E51" s="313">
        <f t="shared" si="4"/>
        <v>1.4894189197575557E-3</v>
      </c>
      <c r="F51" s="313">
        <f t="shared" si="4"/>
        <v>2.8754059700875035E-3</v>
      </c>
      <c r="G51" s="313">
        <f t="shared" si="4"/>
        <v>2.8547195962019822E-3</v>
      </c>
      <c r="H51" s="313">
        <f t="shared" si="4"/>
        <v>7.0540534949628687E-3</v>
      </c>
      <c r="I51" s="313">
        <f t="shared" si="4"/>
        <v>5.585320949090835E-3</v>
      </c>
      <c r="J51" s="313">
        <f t="shared" si="4"/>
        <v>3.537369934424195E-3</v>
      </c>
      <c r="K51" s="313">
        <f t="shared" si="4"/>
        <v>1.2370451583541924E-2</v>
      </c>
      <c r="L51" s="313">
        <f t="shared" si="4"/>
        <v>2.2920502265157943E-2</v>
      </c>
      <c r="M51" s="313">
        <f t="shared" si="4"/>
        <v>6.1045489336174277E-2</v>
      </c>
      <c r="N51" s="313">
        <f t="shared" si="4"/>
        <v>5.6018700481992513E-2</v>
      </c>
      <c r="O51" s="313">
        <f t="shared" si="4"/>
        <v>0.13392358453486691</v>
      </c>
      <c r="P51" s="313">
        <f t="shared" si="4"/>
        <v>0.10316294656709625</v>
      </c>
      <c r="Q51" s="313">
        <f t="shared" si="4"/>
        <v>0.18694276080345876</v>
      </c>
      <c r="R51" s="313">
        <f t="shared" si="4"/>
        <v>0.13390289816098136</v>
      </c>
      <c r="S51" s="313">
        <f t="shared" si="4"/>
        <v>7.2505740468753244E-2</v>
      </c>
      <c r="T51" s="313">
        <f t="shared" si="4"/>
        <v>3.9366169504147626E-2</v>
      </c>
      <c r="U51" s="313">
        <f t="shared" si="4"/>
        <v>4.555139529591859E-2</v>
      </c>
      <c r="V51" s="313">
        <f t="shared" si="4"/>
        <v>4.2758734821373164E-2</v>
      </c>
      <c r="W51" s="313">
        <f t="shared" si="4"/>
        <v>8.3572950497507303E-3</v>
      </c>
      <c r="X51" s="313">
        <f t="shared" si="4"/>
        <v>2.5216689766450841E-2</v>
      </c>
      <c r="Y51" s="315">
        <f t="shared" si="4"/>
        <v>4.1372747771043216E-4</v>
      </c>
    </row>
    <row r="52" spans="1:25" x14ac:dyDescent="0.3">
      <c r="A52" s="245" t="s">
        <v>61</v>
      </c>
      <c r="B52" s="313">
        <f>B23/$Z$23</f>
        <v>2.3099133782483162E-3</v>
      </c>
      <c r="C52" s="313">
        <f t="shared" ref="C52:Y52" si="5">C23/$Z$23</f>
        <v>1.0972088546679502E-2</v>
      </c>
      <c r="D52" s="313">
        <f t="shared" si="5"/>
        <v>0</v>
      </c>
      <c r="E52" s="313">
        <f t="shared" si="5"/>
        <v>0</v>
      </c>
      <c r="F52" s="313">
        <f t="shared" si="5"/>
        <v>0</v>
      </c>
      <c r="G52" s="313">
        <f t="shared" si="5"/>
        <v>0</v>
      </c>
      <c r="H52" s="313">
        <f t="shared" si="5"/>
        <v>2.5072184793070267E-2</v>
      </c>
      <c r="I52" s="313">
        <f t="shared" si="5"/>
        <v>0</v>
      </c>
      <c r="J52" s="313">
        <f t="shared" si="5"/>
        <v>0</v>
      </c>
      <c r="K52" s="313">
        <f t="shared" si="5"/>
        <v>0</v>
      </c>
      <c r="L52" s="313">
        <f t="shared" si="5"/>
        <v>0.16592877767083741</v>
      </c>
      <c r="M52" s="313">
        <f t="shared" si="5"/>
        <v>4.2637151106833499E-2</v>
      </c>
      <c r="N52" s="313">
        <f t="shared" si="5"/>
        <v>0.28594802694898946</v>
      </c>
      <c r="O52" s="313">
        <f t="shared" si="5"/>
        <v>0.16588065447545719</v>
      </c>
      <c r="P52" s="313">
        <f t="shared" si="5"/>
        <v>1.3474494706448513E-3</v>
      </c>
      <c r="Q52" s="313">
        <f t="shared" si="5"/>
        <v>2.4350336862367671E-2</v>
      </c>
      <c r="R52" s="313">
        <f t="shared" si="5"/>
        <v>1.8912415784408089E-2</v>
      </c>
      <c r="S52" s="313">
        <f t="shared" si="5"/>
        <v>0</v>
      </c>
      <c r="T52" s="313">
        <f t="shared" si="5"/>
        <v>4.2685274302213673E-2</v>
      </c>
      <c r="U52" s="313">
        <f t="shared" si="5"/>
        <v>4.8315688161693945E-2</v>
      </c>
      <c r="V52" s="313">
        <f t="shared" si="5"/>
        <v>0.1315206929740135</v>
      </c>
      <c r="W52" s="313">
        <f t="shared" si="5"/>
        <v>1.5447545717035615E-2</v>
      </c>
      <c r="X52" s="313">
        <f t="shared" si="5"/>
        <v>1.7709335899903759E-2</v>
      </c>
      <c r="Y52" s="317">
        <f t="shared" si="5"/>
        <v>9.6246390760346514E-4</v>
      </c>
    </row>
    <row r="53" spans="1:25" x14ac:dyDescent="0.3">
      <c r="A53" s="245" t="s">
        <v>38</v>
      </c>
      <c r="B53" s="313">
        <f>B27/$Z$27</f>
        <v>8.6773285454106522E-3</v>
      </c>
      <c r="C53" s="313">
        <f t="shared" ref="C53:Y53" si="6">C27/$Z$27</f>
        <v>7.7725611714159135E-3</v>
      </c>
      <c r="D53" s="313">
        <f t="shared" si="6"/>
        <v>4.0128542597901223E-3</v>
      </c>
      <c r="E53" s="313">
        <f t="shared" si="6"/>
        <v>7.2428269058127789E-3</v>
      </c>
      <c r="F53" s="313">
        <f t="shared" si="6"/>
        <v>8.8203099179849486E-3</v>
      </c>
      <c r="G53" s="313">
        <f t="shared" si="6"/>
        <v>1.1536955996896602E-2</v>
      </c>
      <c r="H53" s="313">
        <f t="shared" si="6"/>
        <v>2.5441308490515176E-2</v>
      </c>
      <c r="I53" s="313">
        <f t="shared" si="6"/>
        <v>1.8114099135314289E-2</v>
      </c>
      <c r="J53" s="313">
        <f t="shared" si="6"/>
        <v>2.3990399152425172E-2</v>
      </c>
      <c r="K53" s="313">
        <f t="shared" si="6"/>
        <v>4.2650640251834744E-2</v>
      </c>
      <c r="L53" s="313">
        <f t="shared" si="6"/>
        <v>4.8930100860466584E-2</v>
      </c>
      <c r="M53" s="313">
        <f t="shared" si="6"/>
        <v>0.13081154820699015</v>
      </c>
      <c r="N53" s="313">
        <f t="shared" si="6"/>
        <v>0.1707033511552192</v>
      </c>
      <c r="O53" s="313">
        <f t="shared" si="6"/>
        <v>0.1147273157708454</v>
      </c>
      <c r="P53" s="313">
        <f t="shared" si="6"/>
        <v>0.11210442796903165</v>
      </c>
      <c r="Q53" s="313">
        <f t="shared" si="6"/>
        <v>4.4000759442044492E-2</v>
      </c>
      <c r="R53" s="313">
        <f t="shared" si="6"/>
        <v>3.92097114823418E-2</v>
      </c>
      <c r="S53" s="313">
        <f t="shared" si="6"/>
        <v>3.8562779370366285E-2</v>
      </c>
      <c r="T53" s="313">
        <f t="shared" si="6"/>
        <v>5.2842164972376475E-2</v>
      </c>
      <c r="U53" s="313">
        <f t="shared" si="6"/>
        <v>2.3132510916979394E-2</v>
      </c>
      <c r="V53" s="313">
        <f t="shared" si="6"/>
        <v>3.0344866382735352E-2</v>
      </c>
      <c r="W53" s="313">
        <f t="shared" si="6"/>
        <v>2.1669881794252145E-2</v>
      </c>
      <c r="X53" s="313">
        <f t="shared" si="6"/>
        <v>1.4701297848950729E-2</v>
      </c>
      <c r="Y53" s="316">
        <f t="shared" si="6"/>
        <v>0</v>
      </c>
    </row>
    <row r="54" spans="1:25" x14ac:dyDescent="0.3">
      <c r="A54" s="245" t="s">
        <v>43</v>
      </c>
      <c r="B54" s="313">
        <f>B32/$Z$32</f>
        <v>1.4207650273224045E-4</v>
      </c>
      <c r="C54" s="313">
        <f t="shared" ref="C54:Y54" si="7">C32/$Z$32</f>
        <v>0</v>
      </c>
      <c r="D54" s="313">
        <f t="shared" si="7"/>
        <v>5.4644808743169399E-4</v>
      </c>
      <c r="E54" s="313">
        <f t="shared" si="7"/>
        <v>0</v>
      </c>
      <c r="F54" s="313">
        <f t="shared" si="7"/>
        <v>0</v>
      </c>
      <c r="G54" s="313">
        <f t="shared" si="7"/>
        <v>7.7814207650273226E-3</v>
      </c>
      <c r="H54" s="313">
        <f t="shared" si="7"/>
        <v>8.7868852459016406E-3</v>
      </c>
      <c r="I54" s="313">
        <f t="shared" si="7"/>
        <v>2.7191256830601092E-2</v>
      </c>
      <c r="J54" s="313">
        <f t="shared" si="7"/>
        <v>9.3770491803278691E-3</v>
      </c>
      <c r="K54" s="313">
        <f t="shared" si="7"/>
        <v>1.448087431693989E-2</v>
      </c>
      <c r="L54" s="313">
        <f t="shared" si="7"/>
        <v>1.0393442622950819E-2</v>
      </c>
      <c r="M54" s="313">
        <f t="shared" si="7"/>
        <v>4.4415300546448079E-2</v>
      </c>
      <c r="N54" s="313">
        <f t="shared" si="7"/>
        <v>9.0754098360655733E-2</v>
      </c>
      <c r="O54" s="313">
        <f t="shared" si="7"/>
        <v>7.8546448087431678E-2</v>
      </c>
      <c r="P54" s="313">
        <f t="shared" si="7"/>
        <v>4.4437158469945358E-2</v>
      </c>
      <c r="Q54" s="313">
        <f t="shared" si="7"/>
        <v>9.1508196721311455E-2</v>
      </c>
      <c r="R54" s="313">
        <f t="shared" si="7"/>
        <v>9.2502732240437174E-2</v>
      </c>
      <c r="S54" s="313">
        <f t="shared" si="7"/>
        <v>9.2076502732240439E-2</v>
      </c>
      <c r="T54" s="313">
        <f t="shared" si="7"/>
        <v>6.1617486338797822E-2</v>
      </c>
      <c r="U54" s="313">
        <f t="shared" si="7"/>
        <v>8.4579234972677594E-2</v>
      </c>
      <c r="V54" s="313">
        <f t="shared" si="7"/>
        <v>7.3016393442622951E-2</v>
      </c>
      <c r="W54" s="313">
        <f t="shared" si="7"/>
        <v>6.1311475409836065E-2</v>
      </c>
      <c r="X54" s="313">
        <f t="shared" si="7"/>
        <v>0.1062622950819672</v>
      </c>
      <c r="Y54" s="315">
        <f t="shared" si="7"/>
        <v>2.7322404371584699E-4</v>
      </c>
    </row>
    <row r="55" spans="1:25" x14ac:dyDescent="0.3">
      <c r="A55" s="245" t="s">
        <v>49</v>
      </c>
      <c r="B55" s="313">
        <f>B35/$Z$35</f>
        <v>0</v>
      </c>
      <c r="C55" s="313">
        <f t="shared" ref="C55:Y55" si="8">C35/$Z$35</f>
        <v>0</v>
      </c>
      <c r="D55" s="313">
        <f t="shared" si="8"/>
        <v>0</v>
      </c>
      <c r="E55" s="313">
        <f t="shared" si="8"/>
        <v>0</v>
      </c>
      <c r="F55" s="313">
        <f t="shared" si="8"/>
        <v>0</v>
      </c>
      <c r="G55" s="313">
        <f t="shared" si="8"/>
        <v>0.67032967032967028</v>
      </c>
      <c r="H55" s="313">
        <f t="shared" si="8"/>
        <v>0</v>
      </c>
      <c r="I55" s="313">
        <f t="shared" si="8"/>
        <v>0</v>
      </c>
      <c r="J55" s="313">
        <f t="shared" si="8"/>
        <v>0</v>
      </c>
      <c r="K55" s="313">
        <f t="shared" si="8"/>
        <v>0</v>
      </c>
      <c r="L55" s="313">
        <f t="shared" si="8"/>
        <v>0</v>
      </c>
      <c r="M55" s="313">
        <f t="shared" si="8"/>
        <v>0</v>
      </c>
      <c r="N55" s="313">
        <f t="shared" si="8"/>
        <v>0</v>
      </c>
      <c r="O55" s="313">
        <f t="shared" si="8"/>
        <v>0</v>
      </c>
      <c r="P55" s="313">
        <f t="shared" si="8"/>
        <v>0</v>
      </c>
      <c r="Q55" s="313">
        <f t="shared" si="8"/>
        <v>0</v>
      </c>
      <c r="R55" s="313">
        <f t="shared" si="8"/>
        <v>0</v>
      </c>
      <c r="S55" s="313">
        <f t="shared" si="8"/>
        <v>0</v>
      </c>
      <c r="T55" s="313">
        <f t="shared" si="8"/>
        <v>0.32967032967032972</v>
      </c>
      <c r="U55" s="313">
        <f t="shared" si="8"/>
        <v>0</v>
      </c>
      <c r="V55" s="313">
        <f t="shared" si="8"/>
        <v>0</v>
      </c>
      <c r="W55" s="313">
        <f t="shared" si="8"/>
        <v>0</v>
      </c>
      <c r="X55" s="313">
        <f t="shared" si="8"/>
        <v>0</v>
      </c>
      <c r="Y55" s="316">
        <f t="shared" si="8"/>
        <v>0</v>
      </c>
    </row>
    <row r="56" spans="1:25" x14ac:dyDescent="0.3">
      <c r="A56" s="245" t="s">
        <v>50</v>
      </c>
      <c r="B56" s="313">
        <f>B37/$Z$37</f>
        <v>1.6455696202531647E-2</v>
      </c>
      <c r="C56" s="313">
        <f t="shared" ref="C56:Y56" si="9">C37/$Z$37</f>
        <v>0</v>
      </c>
      <c r="D56" s="313">
        <f t="shared" si="9"/>
        <v>0</v>
      </c>
      <c r="E56" s="313">
        <f t="shared" si="9"/>
        <v>0</v>
      </c>
      <c r="F56" s="313">
        <f t="shared" si="9"/>
        <v>7.0886075949367106E-2</v>
      </c>
      <c r="G56" s="313">
        <f t="shared" si="9"/>
        <v>0</v>
      </c>
      <c r="H56" s="313">
        <f t="shared" si="9"/>
        <v>0.11645569620253166</v>
      </c>
      <c r="I56" s="313">
        <f t="shared" si="9"/>
        <v>0.1</v>
      </c>
      <c r="J56" s="313">
        <f t="shared" si="9"/>
        <v>6.7088607594936719E-2</v>
      </c>
      <c r="K56" s="313">
        <f t="shared" si="9"/>
        <v>0.24810126582278483</v>
      </c>
      <c r="L56" s="313">
        <f t="shared" si="9"/>
        <v>3.7974683544303799E-2</v>
      </c>
      <c r="M56" s="313">
        <f t="shared" si="9"/>
        <v>0</v>
      </c>
      <c r="N56" s="313">
        <f t="shared" si="9"/>
        <v>0.1936708860759494</v>
      </c>
      <c r="O56" s="313">
        <f t="shared" si="9"/>
        <v>3.7974683544303799E-2</v>
      </c>
      <c r="P56" s="313">
        <f t="shared" si="9"/>
        <v>7.848101265822785E-2</v>
      </c>
      <c r="Q56" s="313">
        <f t="shared" si="9"/>
        <v>3.2911392405063293E-2</v>
      </c>
      <c r="R56" s="313">
        <f t="shared" si="9"/>
        <v>0</v>
      </c>
      <c r="S56" s="313">
        <f t="shared" si="9"/>
        <v>0</v>
      </c>
      <c r="T56" s="313">
        <f t="shared" si="9"/>
        <v>0</v>
      </c>
      <c r="U56" s="313">
        <f t="shared" si="9"/>
        <v>0</v>
      </c>
      <c r="V56" s="313">
        <f t="shared" si="9"/>
        <v>0</v>
      </c>
      <c r="W56" s="313">
        <f t="shared" si="9"/>
        <v>0</v>
      </c>
      <c r="X56" s="313">
        <f t="shared" si="9"/>
        <v>0</v>
      </c>
      <c r="Y56" s="316">
        <f t="shared" si="9"/>
        <v>0</v>
      </c>
    </row>
    <row r="57" spans="1:25" x14ac:dyDescent="0.3">
      <c r="A57" s="245" t="s">
        <v>52</v>
      </c>
      <c r="B57" s="313">
        <f>B39/$Z$39</f>
        <v>3.7684804904539494E-3</v>
      </c>
      <c r="C57" s="313">
        <f t="shared" ref="C57:Y57" si="10">C39/$Z$39</f>
        <v>9.7122627274300963E-3</v>
      </c>
      <c r="D57" s="313">
        <f t="shared" si="10"/>
        <v>1.2025435711407928E-3</v>
      </c>
      <c r="E57" s="313">
        <f t="shared" si="10"/>
        <v>1.4936050724360164E-3</v>
      </c>
      <c r="F57" s="313">
        <f t="shared" si="10"/>
        <v>4.0174146691932854E-3</v>
      </c>
      <c r="G57" s="313">
        <f t="shared" si="10"/>
        <v>1.109097510198642E-2</v>
      </c>
      <c r="H57" s="313">
        <f t="shared" si="10"/>
        <v>1.7597731558573065E-2</v>
      </c>
      <c r="I57" s="313">
        <f t="shared" si="10"/>
        <v>8.0463186081745387E-3</v>
      </c>
      <c r="J57" s="313">
        <f t="shared" si="10"/>
        <v>2.0887492474528296E-2</v>
      </c>
      <c r="K57" s="313">
        <f t="shared" si="10"/>
        <v>3.4506106929867976E-2</v>
      </c>
      <c r="L57" s="313">
        <f t="shared" si="10"/>
        <v>2.6210854142954095E-2</v>
      </c>
      <c r="M57" s="313">
        <f t="shared" si="10"/>
        <v>6.2972687707860048E-2</v>
      </c>
      <c r="N57" s="313">
        <f t="shared" si="10"/>
        <v>8.5154637911832878E-2</v>
      </c>
      <c r="O57" s="313">
        <f t="shared" si="10"/>
        <v>9.8577934780777102E-2</v>
      </c>
      <c r="P57" s="313">
        <f t="shared" si="10"/>
        <v>9.3300530191503153E-2</v>
      </c>
      <c r="Q57" s="313">
        <f t="shared" si="10"/>
        <v>0.12109383975992029</v>
      </c>
      <c r="R57" s="313">
        <f t="shared" si="10"/>
        <v>5.1651927210114246E-2</v>
      </c>
      <c r="S57" s="313">
        <f t="shared" si="10"/>
        <v>6.8119880572870328E-2</v>
      </c>
      <c r="T57" s="313">
        <f t="shared" si="10"/>
        <v>5.0464702665357401E-2</v>
      </c>
      <c r="U57" s="313">
        <f t="shared" si="10"/>
        <v>5.6914012773004188E-2</v>
      </c>
      <c r="V57" s="313">
        <f t="shared" si="10"/>
        <v>8.0888289063900276E-2</v>
      </c>
      <c r="W57" s="313">
        <f t="shared" si="10"/>
        <v>4.3226462698936707E-2</v>
      </c>
      <c r="X57" s="313">
        <f t="shared" si="10"/>
        <v>4.6033674283797225E-2</v>
      </c>
      <c r="Y57" s="315">
        <f t="shared" si="10"/>
        <v>3.0676350333878177E-3</v>
      </c>
    </row>
    <row r="58" spans="1:25" x14ac:dyDescent="0.3">
      <c r="A58" s="245" t="s">
        <v>53</v>
      </c>
      <c r="B58" s="313">
        <f>B41/$Z$41</f>
        <v>1.0137149672033394E-2</v>
      </c>
      <c r="C58" s="313">
        <f t="shared" ref="C58:Y58" si="11">C41/$Z$41</f>
        <v>5.6052474657125817E-2</v>
      </c>
      <c r="D58" s="313">
        <f t="shared" si="11"/>
        <v>0</v>
      </c>
      <c r="E58" s="313">
        <f t="shared" si="11"/>
        <v>0</v>
      </c>
      <c r="F58" s="313">
        <f t="shared" si="11"/>
        <v>0</v>
      </c>
      <c r="G58" s="313">
        <f t="shared" si="11"/>
        <v>2.0274299344066785E-2</v>
      </c>
      <c r="H58" s="313">
        <f t="shared" si="11"/>
        <v>0</v>
      </c>
      <c r="I58" s="313">
        <f t="shared" si="11"/>
        <v>1.7889087656529516E-2</v>
      </c>
      <c r="J58" s="313">
        <f t="shared" si="11"/>
        <v>3.995229576624925E-2</v>
      </c>
      <c r="K58" s="313">
        <f t="shared" si="11"/>
        <v>0.38938580799045919</v>
      </c>
      <c r="L58" s="313">
        <f t="shared" si="11"/>
        <v>8.5867620751341675E-2</v>
      </c>
      <c r="M58" s="313">
        <f t="shared" si="11"/>
        <v>2.6237328562909959E-2</v>
      </c>
      <c r="N58" s="313">
        <f t="shared" si="11"/>
        <v>2.0274299344066788E-2</v>
      </c>
      <c r="O58" s="313">
        <f t="shared" si="11"/>
        <v>9.8389982110912336E-2</v>
      </c>
      <c r="P58" s="313">
        <f t="shared" si="11"/>
        <v>0.18545020870602269</v>
      </c>
      <c r="Q58" s="313">
        <f t="shared" si="11"/>
        <v>4.7704233750745381E-2</v>
      </c>
      <c r="R58" s="313">
        <f t="shared" si="11"/>
        <v>0</v>
      </c>
      <c r="S58" s="313">
        <f t="shared" si="11"/>
        <v>2.3852116875372692E-3</v>
      </c>
      <c r="T58" s="313">
        <f t="shared" si="11"/>
        <v>0</v>
      </c>
      <c r="U58" s="313">
        <f t="shared" si="11"/>
        <v>0</v>
      </c>
      <c r="V58" s="313">
        <f t="shared" si="11"/>
        <v>0</v>
      </c>
      <c r="W58" s="313">
        <f t="shared" si="11"/>
        <v>0</v>
      </c>
      <c r="X58" s="313">
        <f t="shared" si="11"/>
        <v>0</v>
      </c>
      <c r="Y58" s="316">
        <f t="shared" si="11"/>
        <v>0</v>
      </c>
    </row>
    <row r="59" spans="1:25" x14ac:dyDescent="0.3">
      <c r="A59" s="245" t="s">
        <v>57</v>
      </c>
      <c r="B59" s="313">
        <f>B43/$Z$43</f>
        <v>5.1159733965983499E-3</v>
      </c>
      <c r="C59" s="313">
        <f t="shared" ref="C59:Y59" si="12">C43/$Z$43</f>
        <v>8.5966032452559765E-3</v>
      </c>
      <c r="D59" s="313">
        <f t="shared" si="12"/>
        <v>2.283021190108518E-3</v>
      </c>
      <c r="E59" s="313">
        <f t="shared" si="12"/>
        <v>4.5345934658335592E-3</v>
      </c>
      <c r="F59" s="313">
        <f t="shared" si="12"/>
        <v>5.4559616602034913E-3</v>
      </c>
      <c r="G59" s="313">
        <f t="shared" si="12"/>
        <v>9.9429567691323266E-3</v>
      </c>
      <c r="H59" s="313">
        <f t="shared" si="12"/>
        <v>2.0446894173213138E-2</v>
      </c>
      <c r="I59" s="313">
        <f t="shared" si="12"/>
        <v>1.5545963353345044E-2</v>
      </c>
      <c r="J59" s="313">
        <f t="shared" si="12"/>
        <v>2.486334171744391E-2</v>
      </c>
      <c r="K59" s="313">
        <f t="shared" si="12"/>
        <v>3.8467972085603611E-2</v>
      </c>
      <c r="L59" s="313">
        <f t="shared" si="12"/>
        <v>4.1499817426302453E-2</v>
      </c>
      <c r="M59" s="313">
        <f t="shared" si="12"/>
        <v>9.5520552630523198E-2</v>
      </c>
      <c r="N59" s="313">
        <f t="shared" si="12"/>
        <v>0.13385082946936672</v>
      </c>
      <c r="O59" s="313">
        <f t="shared" si="12"/>
        <v>0.108007471582081</v>
      </c>
      <c r="P59" s="313">
        <f t="shared" si="12"/>
        <v>9.5690546762325732E-2</v>
      </c>
      <c r="Q59" s="313">
        <f t="shared" si="12"/>
        <v>7.4421900955979003E-2</v>
      </c>
      <c r="R59" s="313">
        <f t="shared" si="12"/>
        <v>5.3292310349446745E-2</v>
      </c>
      <c r="S59" s="313">
        <f t="shared" si="12"/>
        <v>4.8143188097146884E-2</v>
      </c>
      <c r="T59" s="313">
        <f t="shared" si="12"/>
        <v>4.8993158756159727E-2</v>
      </c>
      <c r="U59" s="313">
        <f t="shared" si="12"/>
        <v>4.3469199443235206E-2</v>
      </c>
      <c r="V59" s="313">
        <f t="shared" si="12"/>
        <v>5.0492506998658385E-2</v>
      </c>
      <c r="W59" s="313">
        <f t="shared" si="12"/>
        <v>3.4770599718897698E-2</v>
      </c>
      <c r="X59" s="313">
        <f t="shared" si="12"/>
        <v>3.4545357494259299E-2</v>
      </c>
      <c r="Y59" s="315">
        <f t="shared" si="12"/>
        <v>2.0917777918306266E-3</v>
      </c>
    </row>
  </sheetData>
  <hyperlinks>
    <hyperlink ref="B1" r:id="rId1" xr:uid="{00000000-0004-0000-0A00-000000000000}"/>
    <hyperlink ref="K1" location="ÍNDICE!A1" display="ÍNDICE!A1" xr:uid="{00000000-0004-0000-0A00-000001000000}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autoPageBreaks="0"/>
  </sheetPr>
  <dimension ref="A1:AA39"/>
  <sheetViews>
    <sheetView zoomScale="90" zoomScaleNormal="90" workbookViewId="0">
      <selection activeCell="O44" sqref="O44"/>
    </sheetView>
  </sheetViews>
  <sheetFormatPr baseColWidth="10" defaultRowHeight="14.4" x14ac:dyDescent="0.3"/>
  <cols>
    <col min="1" max="1" width="19.109375" bestFit="1" customWidth="1"/>
    <col min="2" max="24" width="9.33203125" customWidth="1"/>
    <col min="25" max="25" width="17.88671875" customWidth="1"/>
    <col min="26" max="26" width="17" bestFit="1" customWidth="1"/>
    <col min="27" max="27" width="14.44140625" customWidth="1"/>
  </cols>
  <sheetData>
    <row r="1" spans="1:27" x14ac:dyDescent="0.3">
      <c r="A1" s="244" t="s">
        <v>154</v>
      </c>
      <c r="B1" s="49" t="s">
        <v>147</v>
      </c>
      <c r="J1" s="243" t="s">
        <v>156</v>
      </c>
      <c r="K1" s="49" t="s">
        <v>157</v>
      </c>
    </row>
    <row r="7" spans="1:27" ht="20.399999999999999" x14ac:dyDescent="0.3">
      <c r="A7" s="58" t="s">
        <v>66</v>
      </c>
    </row>
    <row r="9" spans="1:27" ht="31.2" x14ac:dyDescent="0.3">
      <c r="A9" s="334" t="s">
        <v>137</v>
      </c>
      <c r="B9" s="248" t="s">
        <v>151</v>
      </c>
      <c r="C9" s="248">
        <v>2000</v>
      </c>
      <c r="D9" s="248">
        <v>2001</v>
      </c>
      <c r="E9" s="248">
        <v>2002</v>
      </c>
      <c r="F9" s="248">
        <v>2003</v>
      </c>
      <c r="G9" s="248">
        <v>2004</v>
      </c>
      <c r="H9" s="248">
        <v>2005</v>
      </c>
      <c r="I9" s="248">
        <v>2006</v>
      </c>
      <c r="J9" s="248">
        <v>2007</v>
      </c>
      <c r="K9" s="248">
        <v>2008</v>
      </c>
      <c r="L9" s="248">
        <v>2009</v>
      </c>
      <c r="M9" s="248">
        <v>2010</v>
      </c>
      <c r="N9" s="248">
        <v>2011</v>
      </c>
      <c r="O9" s="248">
        <v>2012</v>
      </c>
      <c r="P9" s="248">
        <v>2013</v>
      </c>
      <c r="Q9" s="248">
        <v>2014</v>
      </c>
      <c r="R9" s="248">
        <v>2015</v>
      </c>
      <c r="S9" s="248">
        <v>2016</v>
      </c>
      <c r="T9" s="248">
        <v>2017</v>
      </c>
      <c r="U9" s="248">
        <v>2018</v>
      </c>
      <c r="V9" s="248">
        <v>2019</v>
      </c>
      <c r="W9" s="248">
        <v>2020</v>
      </c>
      <c r="X9" s="248">
        <v>2021</v>
      </c>
      <c r="Y9" s="249" t="s">
        <v>152</v>
      </c>
      <c r="Z9" s="249" t="s">
        <v>146</v>
      </c>
      <c r="AA9" s="250" t="s">
        <v>155</v>
      </c>
    </row>
    <row r="10" spans="1:27" x14ac:dyDescent="0.3">
      <c r="A10" s="245" t="s">
        <v>15</v>
      </c>
      <c r="B10" s="257"/>
      <c r="C10" s="257">
        <v>0.63</v>
      </c>
      <c r="D10" s="257">
        <v>0.99</v>
      </c>
      <c r="E10" s="257">
        <v>2.96</v>
      </c>
      <c r="F10" s="257">
        <v>0.33</v>
      </c>
      <c r="G10" s="257">
        <v>2.2599999999999998</v>
      </c>
      <c r="H10" s="257"/>
      <c r="I10" s="257">
        <v>3.27</v>
      </c>
      <c r="J10" s="257">
        <v>4.3500000000000005</v>
      </c>
      <c r="K10" s="257">
        <v>21.06</v>
      </c>
      <c r="L10" s="257">
        <v>3.63</v>
      </c>
      <c r="M10" s="257">
        <v>19.090000000000003</v>
      </c>
      <c r="N10" s="257">
        <v>32.53</v>
      </c>
      <c r="O10" s="257">
        <v>18.34</v>
      </c>
      <c r="P10" s="257">
        <v>9.83</v>
      </c>
      <c r="Q10" s="257">
        <v>2.5399999999999996</v>
      </c>
      <c r="R10" s="257">
        <v>5.24</v>
      </c>
      <c r="S10" s="257">
        <v>1.6099999999999999</v>
      </c>
      <c r="T10" s="257">
        <v>8.81</v>
      </c>
      <c r="U10" s="257">
        <v>4.76</v>
      </c>
      <c r="V10" s="257">
        <v>36.47</v>
      </c>
      <c r="W10" s="257">
        <v>31.650000000000006</v>
      </c>
      <c r="X10" s="257">
        <v>126.10000000000001</v>
      </c>
      <c r="Y10" s="257">
        <v>1.01</v>
      </c>
      <c r="Z10" s="257">
        <v>337.45999999999992</v>
      </c>
      <c r="AA10" s="258">
        <f t="shared" ref="AA10:AA19" si="0">Z10/$Z$27</f>
        <v>0.40830994095440898</v>
      </c>
    </row>
    <row r="11" spans="1:27" x14ac:dyDescent="0.3">
      <c r="A11" s="254" t="s">
        <v>16</v>
      </c>
      <c r="B11" s="59"/>
      <c r="C11" s="59">
        <v>0.63</v>
      </c>
      <c r="D11" s="59">
        <v>0.28000000000000003</v>
      </c>
      <c r="E11" s="59"/>
      <c r="F11" s="59">
        <v>0.33</v>
      </c>
      <c r="G11" s="59"/>
      <c r="H11" s="59"/>
      <c r="I11" s="59">
        <v>2.34</v>
      </c>
      <c r="J11" s="59">
        <v>4.3500000000000005</v>
      </c>
      <c r="K11" s="59">
        <v>16.350000000000001</v>
      </c>
      <c r="L11" s="59">
        <v>3.63</v>
      </c>
      <c r="M11" s="59">
        <v>17.16</v>
      </c>
      <c r="N11" s="59">
        <v>28.670000000000005</v>
      </c>
      <c r="O11" s="59">
        <v>12.170000000000002</v>
      </c>
      <c r="P11" s="59">
        <v>4.8099999999999996</v>
      </c>
      <c r="Q11" s="59">
        <v>2.5399999999999996</v>
      </c>
      <c r="R11" s="59">
        <v>2.6799999999999997</v>
      </c>
      <c r="S11" s="59">
        <v>1.6099999999999999</v>
      </c>
      <c r="T11" s="59">
        <v>5.07</v>
      </c>
      <c r="U11" s="59">
        <v>4.76</v>
      </c>
      <c r="V11" s="59">
        <v>13.049999999999999</v>
      </c>
      <c r="W11" s="59">
        <v>12.73</v>
      </c>
      <c r="X11" s="59">
        <v>82.34</v>
      </c>
      <c r="Y11" s="59">
        <v>1.01</v>
      </c>
      <c r="Z11" s="59">
        <v>216.50999999999996</v>
      </c>
      <c r="AA11" s="251">
        <f t="shared" si="0"/>
        <v>0.2619664117703997</v>
      </c>
    </row>
    <row r="12" spans="1:27" x14ac:dyDescent="0.3">
      <c r="A12" s="254" t="s">
        <v>18</v>
      </c>
      <c r="B12" s="59"/>
      <c r="C12" s="59"/>
      <c r="D12" s="59">
        <v>0.71</v>
      </c>
      <c r="E12" s="59">
        <v>2.96</v>
      </c>
      <c r="F12" s="59"/>
      <c r="G12" s="59">
        <v>2.2599999999999998</v>
      </c>
      <c r="H12" s="59"/>
      <c r="I12" s="59">
        <v>0.93</v>
      </c>
      <c r="J12" s="59"/>
      <c r="K12" s="59">
        <v>4.71</v>
      </c>
      <c r="L12" s="59"/>
      <c r="M12" s="59">
        <v>1.9300000000000002</v>
      </c>
      <c r="N12" s="59">
        <v>3.8600000000000003</v>
      </c>
      <c r="O12" s="59">
        <v>6.17</v>
      </c>
      <c r="P12" s="59">
        <v>5.0199999999999996</v>
      </c>
      <c r="Q12" s="59"/>
      <c r="R12" s="59">
        <v>2.56</v>
      </c>
      <c r="S12" s="59"/>
      <c r="T12" s="59">
        <v>3.74</v>
      </c>
      <c r="U12" s="59"/>
      <c r="V12" s="59">
        <v>23.42</v>
      </c>
      <c r="W12" s="59">
        <v>18.920000000000002</v>
      </c>
      <c r="X12" s="59">
        <v>43.76</v>
      </c>
      <c r="Y12" s="59"/>
      <c r="Z12" s="59">
        <v>120.94999999999999</v>
      </c>
      <c r="AA12" s="251">
        <f t="shared" si="0"/>
        <v>0.14634352918400928</v>
      </c>
    </row>
    <row r="13" spans="1:27" x14ac:dyDescent="0.3">
      <c r="A13" s="245" t="s">
        <v>19</v>
      </c>
      <c r="B13" s="257"/>
      <c r="C13" s="257">
        <f t="shared" ref="C13:Z13" si="1">SUM(C14:C15)</f>
        <v>0</v>
      </c>
      <c r="D13" s="257">
        <f t="shared" si="1"/>
        <v>0</v>
      </c>
      <c r="E13" s="257">
        <f t="shared" si="1"/>
        <v>0</v>
      </c>
      <c r="F13" s="257">
        <f t="shared" si="1"/>
        <v>0</v>
      </c>
      <c r="G13" s="257">
        <f t="shared" si="1"/>
        <v>0</v>
      </c>
      <c r="H13" s="257">
        <f t="shared" si="1"/>
        <v>0</v>
      </c>
      <c r="I13" s="257">
        <f t="shared" si="1"/>
        <v>0</v>
      </c>
      <c r="J13" s="257">
        <f t="shared" si="1"/>
        <v>0</v>
      </c>
      <c r="K13" s="257">
        <f t="shared" si="1"/>
        <v>0</v>
      </c>
      <c r="L13" s="257">
        <f t="shared" si="1"/>
        <v>0</v>
      </c>
      <c r="M13" s="257">
        <f t="shared" si="1"/>
        <v>0</v>
      </c>
      <c r="N13" s="257">
        <f t="shared" si="1"/>
        <v>0.11</v>
      </c>
      <c r="O13" s="257">
        <f t="shared" si="1"/>
        <v>0.86</v>
      </c>
      <c r="P13" s="257">
        <f t="shared" si="1"/>
        <v>0</v>
      </c>
      <c r="Q13" s="257">
        <f t="shared" si="1"/>
        <v>0.54</v>
      </c>
      <c r="R13" s="257">
        <f t="shared" si="1"/>
        <v>0</v>
      </c>
      <c r="S13" s="257">
        <f t="shared" si="1"/>
        <v>0.51</v>
      </c>
      <c r="T13" s="257">
        <f t="shared" si="1"/>
        <v>0.44</v>
      </c>
      <c r="U13" s="257">
        <f t="shared" si="1"/>
        <v>0</v>
      </c>
      <c r="V13" s="257">
        <f t="shared" si="1"/>
        <v>0</v>
      </c>
      <c r="W13" s="257">
        <f t="shared" si="1"/>
        <v>0</v>
      </c>
      <c r="X13" s="257">
        <f t="shared" si="1"/>
        <v>0</v>
      </c>
      <c r="Y13" s="257">
        <f t="shared" si="1"/>
        <v>0</v>
      </c>
      <c r="Z13" s="257">
        <f t="shared" si="1"/>
        <v>2.46</v>
      </c>
      <c r="AA13" s="258">
        <f t="shared" si="0"/>
        <v>2.9764785596747651E-3</v>
      </c>
    </row>
    <row r="14" spans="1:27" x14ac:dyDescent="0.3">
      <c r="A14" s="254" t="s">
        <v>20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>
        <v>0.1</v>
      </c>
      <c r="R14" s="59"/>
      <c r="S14" s="59"/>
      <c r="T14" s="59"/>
      <c r="U14" s="59"/>
      <c r="V14" s="59"/>
      <c r="W14" s="59"/>
      <c r="X14" s="59"/>
      <c r="Y14" s="59"/>
      <c r="Z14" s="59">
        <v>0.1</v>
      </c>
      <c r="AA14" s="251">
        <f t="shared" si="0"/>
        <v>1.2099506340141323E-4</v>
      </c>
    </row>
    <row r="15" spans="1:27" x14ac:dyDescent="0.3">
      <c r="A15" s="254" t="s">
        <v>22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>
        <v>0.11</v>
      </c>
      <c r="O15" s="59">
        <v>0.86</v>
      </c>
      <c r="P15" s="59"/>
      <c r="Q15" s="59">
        <v>0.44</v>
      </c>
      <c r="R15" s="59"/>
      <c r="S15" s="59">
        <v>0.51</v>
      </c>
      <c r="T15" s="59">
        <v>0.44</v>
      </c>
      <c r="U15" s="59"/>
      <c r="V15" s="59"/>
      <c r="W15" s="59"/>
      <c r="X15" s="59"/>
      <c r="Y15" s="59"/>
      <c r="Z15" s="59">
        <v>2.36</v>
      </c>
      <c r="AA15" s="251">
        <f t="shared" si="0"/>
        <v>2.8554834962733516E-3</v>
      </c>
    </row>
    <row r="16" spans="1:27" x14ac:dyDescent="0.3">
      <c r="A16" s="245" t="s">
        <v>61</v>
      </c>
      <c r="B16" s="257"/>
      <c r="C16" s="257"/>
      <c r="D16" s="257"/>
      <c r="E16" s="257"/>
      <c r="F16" s="257"/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7"/>
      <c r="T16" s="257">
        <v>3.33</v>
      </c>
      <c r="U16" s="257">
        <v>0.72</v>
      </c>
      <c r="V16" s="257"/>
      <c r="W16" s="257"/>
      <c r="X16" s="257"/>
      <c r="Y16" s="257">
        <v>4.05</v>
      </c>
      <c r="Z16" s="257">
        <f>SUM(B16:Y16)</f>
        <v>8.1</v>
      </c>
      <c r="AA16" s="258">
        <f t="shared" si="0"/>
        <v>9.8006001355144708E-3</v>
      </c>
    </row>
    <row r="17" spans="1:27" x14ac:dyDescent="0.3">
      <c r="A17" s="254" t="s">
        <v>32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>
        <v>3.33</v>
      </c>
      <c r="U17" s="59">
        <v>0.72</v>
      </c>
      <c r="V17" s="59"/>
      <c r="W17" s="59"/>
      <c r="X17" s="59"/>
      <c r="Y17" s="59">
        <v>4.05</v>
      </c>
      <c r="Z17" s="59">
        <f>SUM(B17:Y17)</f>
        <v>8.1</v>
      </c>
      <c r="AA17" s="251">
        <f t="shared" si="0"/>
        <v>9.8006001355144708E-3</v>
      </c>
    </row>
    <row r="18" spans="1:27" x14ac:dyDescent="0.3">
      <c r="A18" s="245" t="s">
        <v>38</v>
      </c>
      <c r="B18" s="257"/>
      <c r="C18" s="257">
        <v>0.5</v>
      </c>
      <c r="D18" s="257">
        <v>4.6499999999999995</v>
      </c>
      <c r="E18" s="257"/>
      <c r="F18" s="257">
        <v>0.17</v>
      </c>
      <c r="G18" s="257"/>
      <c r="H18" s="257">
        <v>4.9399999999999995</v>
      </c>
      <c r="I18" s="257">
        <v>3.21</v>
      </c>
      <c r="J18" s="257">
        <v>9</v>
      </c>
      <c r="K18" s="257">
        <v>9.34</v>
      </c>
      <c r="L18" s="257">
        <v>16.62</v>
      </c>
      <c r="M18" s="257">
        <v>32.25</v>
      </c>
      <c r="N18" s="257">
        <v>28.31</v>
      </c>
      <c r="O18" s="257">
        <v>49.55</v>
      </c>
      <c r="P18" s="257">
        <v>16.54</v>
      </c>
      <c r="Q18" s="257">
        <v>1.4100000000000001</v>
      </c>
      <c r="R18" s="257">
        <v>4.09</v>
      </c>
      <c r="S18" s="257">
        <v>2.73</v>
      </c>
      <c r="T18" s="257">
        <v>0.11</v>
      </c>
      <c r="U18" s="257">
        <v>1.93</v>
      </c>
      <c r="V18" s="257"/>
      <c r="W18" s="257">
        <v>0.35</v>
      </c>
      <c r="X18" s="257">
        <v>18.649999999999999</v>
      </c>
      <c r="Y18" s="257"/>
      <c r="Z18" s="257">
        <v>204.35</v>
      </c>
      <c r="AA18" s="258">
        <f t="shared" si="0"/>
        <v>0.24725341206078791</v>
      </c>
    </row>
    <row r="19" spans="1:27" x14ac:dyDescent="0.3">
      <c r="A19" s="254" t="s">
        <v>40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251">
        <f t="shared" si="0"/>
        <v>0</v>
      </c>
    </row>
    <row r="20" spans="1:27" x14ac:dyDescent="0.3">
      <c r="A20" s="254" t="s">
        <v>41</v>
      </c>
      <c r="B20" s="59"/>
      <c r="C20" s="59">
        <v>0.5</v>
      </c>
      <c r="D20" s="59">
        <v>3.01</v>
      </c>
      <c r="E20" s="59"/>
      <c r="F20" s="59">
        <v>0.17</v>
      </c>
      <c r="G20" s="59"/>
      <c r="H20" s="59">
        <v>4.9399999999999995</v>
      </c>
      <c r="I20" s="59">
        <v>3.21</v>
      </c>
      <c r="J20" s="59">
        <v>9</v>
      </c>
      <c r="K20" s="59">
        <v>9.34</v>
      </c>
      <c r="L20" s="59">
        <v>16.62</v>
      </c>
      <c r="M20" s="59">
        <v>32.25</v>
      </c>
      <c r="N20" s="59">
        <v>25.38</v>
      </c>
      <c r="O20" s="59">
        <v>49.55</v>
      </c>
      <c r="P20" s="59">
        <v>14.929999999999998</v>
      </c>
      <c r="Q20" s="59">
        <v>1.4100000000000001</v>
      </c>
      <c r="R20" s="59">
        <v>4.09</v>
      </c>
      <c r="S20" s="59">
        <v>2.73</v>
      </c>
      <c r="T20" s="59">
        <v>0.11</v>
      </c>
      <c r="U20" s="59">
        <v>1.93</v>
      </c>
      <c r="V20" s="59"/>
      <c r="W20" s="59">
        <v>0.35</v>
      </c>
      <c r="X20" s="59">
        <v>18.649999999999999</v>
      </c>
      <c r="Y20" s="59"/>
      <c r="Z20" s="59">
        <v>198.17000000000004</v>
      </c>
      <c r="AA20" s="251">
        <f t="shared" ref="AA20:AA26" si="2">Z20/$Z$27</f>
        <v>0.23977591714258062</v>
      </c>
    </row>
    <row r="21" spans="1:27" x14ac:dyDescent="0.3">
      <c r="A21" s="254" t="s">
        <v>42</v>
      </c>
      <c r="B21" s="59"/>
      <c r="C21" s="59"/>
      <c r="D21" s="59">
        <v>1.64</v>
      </c>
      <c r="E21" s="59"/>
      <c r="F21" s="59"/>
      <c r="G21" s="59"/>
      <c r="H21" s="59"/>
      <c r="I21" s="59"/>
      <c r="J21" s="59"/>
      <c r="K21" s="59"/>
      <c r="L21" s="59"/>
      <c r="M21" s="59"/>
      <c r="N21" s="59">
        <v>2.9299999999999997</v>
      </c>
      <c r="O21" s="59"/>
      <c r="P21" s="59">
        <v>1.61</v>
      </c>
      <c r="Q21" s="59"/>
      <c r="R21" s="59"/>
      <c r="S21" s="59"/>
      <c r="T21" s="59"/>
      <c r="U21" s="59"/>
      <c r="V21" s="59"/>
      <c r="W21" s="59"/>
      <c r="X21" s="59"/>
      <c r="Y21" s="59"/>
      <c r="Z21" s="59">
        <v>6.18</v>
      </c>
      <c r="AA21" s="251">
        <f t="shared" si="2"/>
        <v>7.4774949182073369E-3</v>
      </c>
    </row>
    <row r="22" spans="1:27" x14ac:dyDescent="0.3">
      <c r="A22" s="245" t="s">
        <v>43</v>
      </c>
      <c r="B22" s="257"/>
      <c r="C22" s="257"/>
      <c r="D22" s="257"/>
      <c r="E22" s="257"/>
      <c r="F22" s="257"/>
      <c r="G22" s="257"/>
      <c r="H22" s="257"/>
      <c r="I22" s="257"/>
      <c r="J22" s="257">
        <v>1.35</v>
      </c>
      <c r="K22" s="257">
        <v>2.75</v>
      </c>
      <c r="L22" s="257"/>
      <c r="M22" s="257"/>
      <c r="N22" s="257">
        <v>6.51</v>
      </c>
      <c r="O22" s="257">
        <v>1.93</v>
      </c>
      <c r="P22" s="257">
        <v>1.05</v>
      </c>
      <c r="Q22" s="257">
        <v>1.5</v>
      </c>
      <c r="R22" s="257"/>
      <c r="S22" s="257">
        <v>3.34</v>
      </c>
      <c r="T22" s="257"/>
      <c r="U22" s="257">
        <v>2.1800000000000002</v>
      </c>
      <c r="V22" s="257">
        <v>35.130000000000003</v>
      </c>
      <c r="W22" s="257">
        <v>16.850000000000001</v>
      </c>
      <c r="X22" s="257">
        <v>19.64</v>
      </c>
      <c r="Y22" s="257">
        <v>0.03</v>
      </c>
      <c r="Z22" s="257">
        <v>92.26</v>
      </c>
      <c r="AA22" s="258">
        <f>Z22/$Z$27</f>
        <v>0.11163004549414385</v>
      </c>
    </row>
    <row r="23" spans="1:27" x14ac:dyDescent="0.3">
      <c r="A23" s="254" t="s">
        <v>44</v>
      </c>
      <c r="B23" s="262"/>
      <c r="C23" s="262"/>
      <c r="D23" s="262"/>
      <c r="E23" s="262"/>
      <c r="F23" s="262"/>
      <c r="G23" s="262"/>
      <c r="H23" s="262"/>
      <c r="I23" s="262"/>
      <c r="J23" s="262">
        <v>1.35</v>
      </c>
      <c r="K23" s="262">
        <v>2.75</v>
      </c>
      <c r="L23" s="262"/>
      <c r="M23" s="262"/>
      <c r="N23" s="262">
        <v>5.52</v>
      </c>
      <c r="O23" s="262">
        <v>1.1299999999999999</v>
      </c>
      <c r="P23" s="262">
        <v>1.05</v>
      </c>
      <c r="Q23" s="262">
        <v>1.5</v>
      </c>
      <c r="R23" s="262"/>
      <c r="S23" s="262">
        <v>3.34</v>
      </c>
      <c r="T23" s="262"/>
      <c r="U23" s="262">
        <v>2.1800000000000002</v>
      </c>
      <c r="V23" s="262">
        <v>35.130000000000003</v>
      </c>
      <c r="W23" s="262">
        <v>15.32</v>
      </c>
      <c r="X23" s="262">
        <v>19.64</v>
      </c>
      <c r="Y23" s="262"/>
      <c r="Z23" s="262">
        <v>88.910000000000011</v>
      </c>
      <c r="AA23" s="251">
        <f t="shared" si="2"/>
        <v>0.1075767108701965</v>
      </c>
    </row>
    <row r="24" spans="1:27" x14ac:dyDescent="0.3">
      <c r="A24" s="254" t="s">
        <v>45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>
        <v>0.99</v>
      </c>
      <c r="O24" s="59">
        <v>0.8</v>
      </c>
      <c r="P24" s="59"/>
      <c r="Q24" s="59"/>
      <c r="R24" s="59"/>
      <c r="S24" s="59"/>
      <c r="T24" s="59"/>
      <c r="U24" s="59"/>
      <c r="V24" s="59"/>
      <c r="W24" s="59">
        <v>1.53</v>
      </c>
      <c r="X24" s="59"/>
      <c r="Y24" s="59">
        <v>0.03</v>
      </c>
      <c r="Z24" s="59">
        <v>3.3499999999999996</v>
      </c>
      <c r="AA24" s="251">
        <f t="shared" si="2"/>
        <v>4.0533346239473422E-3</v>
      </c>
    </row>
    <row r="25" spans="1:27" x14ac:dyDescent="0.3">
      <c r="A25" s="245" t="s">
        <v>52</v>
      </c>
      <c r="B25" s="257"/>
      <c r="C25" s="257"/>
      <c r="D25" s="257"/>
      <c r="E25" s="257"/>
      <c r="F25" s="257"/>
      <c r="G25" s="257"/>
      <c r="H25" s="257"/>
      <c r="I25" s="257">
        <v>0.97</v>
      </c>
      <c r="J25" s="257"/>
      <c r="K25" s="257">
        <v>4.55</v>
      </c>
      <c r="L25" s="257">
        <v>0.49</v>
      </c>
      <c r="M25" s="257"/>
      <c r="N25" s="257">
        <v>6.1</v>
      </c>
      <c r="O25" s="257">
        <v>3.05</v>
      </c>
      <c r="P25" s="257">
        <v>19.53</v>
      </c>
      <c r="Q25" s="257">
        <v>9.74</v>
      </c>
      <c r="R25" s="257">
        <v>21.39</v>
      </c>
      <c r="S25" s="257">
        <v>23.079999999999995</v>
      </c>
      <c r="T25" s="257">
        <v>12.129999999999999</v>
      </c>
      <c r="U25" s="257">
        <v>27.64</v>
      </c>
      <c r="V25" s="257">
        <v>26.310000000000002</v>
      </c>
      <c r="W25" s="257">
        <v>12.079999999999998</v>
      </c>
      <c r="X25" s="257">
        <v>13.279999999999998</v>
      </c>
      <c r="Y25" s="257">
        <v>4.87</v>
      </c>
      <c r="Z25" s="257">
        <v>185.21000000000006</v>
      </c>
      <c r="AA25" s="258">
        <f>Z25/$Z$27</f>
        <v>0.22409495692575751</v>
      </c>
    </row>
    <row r="26" spans="1:27" x14ac:dyDescent="0.3">
      <c r="A26" s="254" t="s">
        <v>52</v>
      </c>
      <c r="B26" s="59"/>
      <c r="C26" s="59"/>
      <c r="D26" s="59"/>
      <c r="E26" s="59"/>
      <c r="F26" s="59"/>
      <c r="G26" s="59"/>
      <c r="H26" s="59"/>
      <c r="I26" s="59">
        <v>0.97</v>
      </c>
      <c r="J26" s="59"/>
      <c r="K26" s="59">
        <v>4.55</v>
      </c>
      <c r="L26" s="59">
        <v>0.49</v>
      </c>
      <c r="M26" s="59"/>
      <c r="N26" s="59">
        <v>6.1</v>
      </c>
      <c r="O26" s="59">
        <v>3.05</v>
      </c>
      <c r="P26" s="59">
        <v>19.53</v>
      </c>
      <c r="Q26" s="59">
        <v>9.74</v>
      </c>
      <c r="R26" s="59">
        <v>21.39</v>
      </c>
      <c r="S26" s="59">
        <v>23.079999999999995</v>
      </c>
      <c r="T26" s="59">
        <v>12.129999999999999</v>
      </c>
      <c r="U26" s="59">
        <v>27.64</v>
      </c>
      <c r="V26" s="59">
        <v>26.310000000000002</v>
      </c>
      <c r="W26" s="59">
        <v>12.079999999999998</v>
      </c>
      <c r="X26" s="59">
        <v>13.279999999999998</v>
      </c>
      <c r="Y26" s="59">
        <v>4.87</v>
      </c>
      <c r="Z26" s="59">
        <v>185.21000000000006</v>
      </c>
      <c r="AA26" s="251">
        <f t="shared" si="2"/>
        <v>0.22409495692575751</v>
      </c>
    </row>
    <row r="27" spans="1:27" x14ac:dyDescent="0.3">
      <c r="A27" s="247" t="s">
        <v>57</v>
      </c>
      <c r="B27" s="261"/>
      <c r="C27" s="261">
        <v>1.1299999999999999</v>
      </c>
      <c r="D27" s="261">
        <v>5.64</v>
      </c>
      <c r="E27" s="261">
        <v>2.96</v>
      </c>
      <c r="F27" s="261">
        <v>0.5</v>
      </c>
      <c r="G27" s="261">
        <v>2.2599999999999998</v>
      </c>
      <c r="H27" s="261">
        <v>4.9399999999999995</v>
      </c>
      <c r="I27" s="261">
        <v>7.45</v>
      </c>
      <c r="J27" s="261">
        <v>14.700000000000001</v>
      </c>
      <c r="K27" s="261">
        <v>37.700000000000003</v>
      </c>
      <c r="L27" s="261">
        <v>20.740000000000002</v>
      </c>
      <c r="M27" s="261">
        <v>51.34</v>
      </c>
      <c r="N27" s="261">
        <v>73.559999999999988</v>
      </c>
      <c r="O27" s="261">
        <v>73.72999999999999</v>
      </c>
      <c r="P27" s="261">
        <v>46.95</v>
      </c>
      <c r="Q27" s="261">
        <v>15.73</v>
      </c>
      <c r="R27" s="261">
        <v>30.72</v>
      </c>
      <c r="S27" s="261">
        <v>31.27</v>
      </c>
      <c r="T27" s="261">
        <v>21.49</v>
      </c>
      <c r="U27" s="261">
        <v>40.529999999999994</v>
      </c>
      <c r="V27" s="261">
        <v>98.63</v>
      </c>
      <c r="W27" s="261">
        <v>60.93</v>
      </c>
      <c r="X27" s="261">
        <v>177.67</v>
      </c>
      <c r="Y27" s="261">
        <v>5.91</v>
      </c>
      <c r="Z27" s="261">
        <v>826.48</v>
      </c>
      <c r="AA27" s="264">
        <f>Z27/$Z$27</f>
        <v>1</v>
      </c>
    </row>
    <row r="32" spans="1:27" ht="15.6" x14ac:dyDescent="0.3">
      <c r="A32" s="335" t="s">
        <v>77</v>
      </c>
      <c r="B32" s="336" t="s">
        <v>151</v>
      </c>
      <c r="C32" s="336">
        <v>2000</v>
      </c>
      <c r="D32" s="336">
        <v>2001</v>
      </c>
      <c r="E32" s="336">
        <v>2002</v>
      </c>
      <c r="F32" s="336">
        <v>2003</v>
      </c>
      <c r="G32" s="336">
        <v>2004</v>
      </c>
      <c r="H32" s="336">
        <v>2005</v>
      </c>
      <c r="I32" s="336">
        <v>2006</v>
      </c>
      <c r="J32" s="336">
        <v>2007</v>
      </c>
      <c r="K32" s="336">
        <v>2008</v>
      </c>
      <c r="L32" s="336">
        <v>2009</v>
      </c>
      <c r="M32" s="336">
        <v>2010</v>
      </c>
      <c r="N32" s="336">
        <v>2011</v>
      </c>
      <c r="O32" s="336">
        <v>2012</v>
      </c>
      <c r="P32" s="336">
        <v>2013</v>
      </c>
      <c r="Q32" s="336">
        <v>2014</v>
      </c>
      <c r="R32" s="336">
        <v>2015</v>
      </c>
      <c r="S32" s="336">
        <v>2016</v>
      </c>
      <c r="T32" s="336">
        <v>2017</v>
      </c>
      <c r="U32" s="336">
        <v>2018</v>
      </c>
      <c r="V32" s="336">
        <v>2019</v>
      </c>
      <c r="W32" s="336">
        <v>2020</v>
      </c>
      <c r="X32" s="336">
        <v>2021</v>
      </c>
      <c r="Y32" s="336" t="s">
        <v>152</v>
      </c>
    </row>
    <row r="33" spans="1:25" x14ac:dyDescent="0.3">
      <c r="A33" s="245" t="s">
        <v>15</v>
      </c>
      <c r="B33" s="313">
        <f>B10/$Z$10</f>
        <v>0</v>
      </c>
      <c r="C33" s="313">
        <f t="shared" ref="C33:Y33" si="3">C10/$Z$10</f>
        <v>1.8668879274580696E-3</v>
      </c>
      <c r="D33" s="313">
        <f t="shared" si="3"/>
        <v>2.9336810288626805E-3</v>
      </c>
      <c r="E33" s="313">
        <f t="shared" si="3"/>
        <v>8.771409944882359E-3</v>
      </c>
      <c r="F33" s="313">
        <f t="shared" si="3"/>
        <v>9.7789367628756032E-4</v>
      </c>
      <c r="G33" s="313">
        <f t="shared" si="3"/>
        <v>6.6970900254845027E-3</v>
      </c>
      <c r="H33" s="313">
        <f t="shared" si="3"/>
        <v>0</v>
      </c>
      <c r="I33" s="313">
        <f t="shared" si="3"/>
        <v>9.6900373377585506E-3</v>
      </c>
      <c r="J33" s="313">
        <f t="shared" si="3"/>
        <v>1.2890416641972387E-2</v>
      </c>
      <c r="K33" s="313">
        <f t="shared" si="3"/>
        <v>6.2407396432169748E-2</v>
      </c>
      <c r="L33" s="313">
        <f t="shared" si="3"/>
        <v>1.0756830439163163E-2</v>
      </c>
      <c r="M33" s="313">
        <f t="shared" si="3"/>
        <v>5.6569667516150085E-2</v>
      </c>
      <c r="N33" s="313">
        <f t="shared" si="3"/>
        <v>9.6396609968588898E-2</v>
      </c>
      <c r="O33" s="313">
        <f t="shared" si="3"/>
        <v>5.4347181888223801E-2</v>
      </c>
      <c r="P33" s="313">
        <f t="shared" si="3"/>
        <v>2.9129378296687023E-2</v>
      </c>
      <c r="Q33" s="313">
        <f t="shared" si="3"/>
        <v>7.5268179932436443E-3</v>
      </c>
      <c r="R33" s="313">
        <f t="shared" si="3"/>
        <v>1.5527766253778229E-2</v>
      </c>
      <c r="S33" s="313">
        <f t="shared" si="3"/>
        <v>4.770935814615066E-3</v>
      </c>
      <c r="T33" s="313">
        <f t="shared" si="3"/>
        <v>2.610679784270729E-2</v>
      </c>
      <c r="U33" s="313">
        <f t="shared" si="3"/>
        <v>1.4105375451905414E-2</v>
      </c>
      <c r="V33" s="313">
        <f t="shared" si="3"/>
        <v>0.10807206780062824</v>
      </c>
      <c r="W33" s="313">
        <f t="shared" si="3"/>
        <v>9.3788893498488748E-2</v>
      </c>
      <c r="X33" s="313">
        <f t="shared" si="3"/>
        <v>0.37367391690867074</v>
      </c>
      <c r="Y33" s="317">
        <f t="shared" si="3"/>
        <v>2.9929473122740479E-3</v>
      </c>
    </row>
    <row r="34" spans="1:25" x14ac:dyDescent="0.3">
      <c r="A34" s="245" t="s">
        <v>19</v>
      </c>
      <c r="B34" s="313">
        <f>B13/$Z$13</f>
        <v>0</v>
      </c>
      <c r="C34" s="313">
        <f t="shared" ref="C34:Y34" si="4">C13/$Z$13</f>
        <v>0</v>
      </c>
      <c r="D34" s="313">
        <f t="shared" si="4"/>
        <v>0</v>
      </c>
      <c r="E34" s="313">
        <f t="shared" si="4"/>
        <v>0</v>
      </c>
      <c r="F34" s="313">
        <f t="shared" si="4"/>
        <v>0</v>
      </c>
      <c r="G34" s="313">
        <f t="shared" si="4"/>
        <v>0</v>
      </c>
      <c r="H34" s="313">
        <f t="shared" si="4"/>
        <v>0</v>
      </c>
      <c r="I34" s="313">
        <f t="shared" si="4"/>
        <v>0</v>
      </c>
      <c r="J34" s="313">
        <f t="shared" si="4"/>
        <v>0</v>
      </c>
      <c r="K34" s="313">
        <f t="shared" si="4"/>
        <v>0</v>
      </c>
      <c r="L34" s="313">
        <f t="shared" si="4"/>
        <v>0</v>
      </c>
      <c r="M34" s="313">
        <f t="shared" si="4"/>
        <v>0</v>
      </c>
      <c r="N34" s="313">
        <f t="shared" si="4"/>
        <v>4.4715447154471545E-2</v>
      </c>
      <c r="O34" s="313">
        <f t="shared" si="4"/>
        <v>0.34959349593495936</v>
      </c>
      <c r="P34" s="313">
        <f t="shared" si="4"/>
        <v>0</v>
      </c>
      <c r="Q34" s="313">
        <f t="shared" si="4"/>
        <v>0.21951219512195125</v>
      </c>
      <c r="R34" s="313">
        <f t="shared" si="4"/>
        <v>0</v>
      </c>
      <c r="S34" s="313">
        <f t="shared" si="4"/>
        <v>0.20731707317073172</v>
      </c>
      <c r="T34" s="313">
        <f t="shared" si="4"/>
        <v>0.17886178861788618</v>
      </c>
      <c r="U34" s="313">
        <f t="shared" si="4"/>
        <v>0</v>
      </c>
      <c r="V34" s="313">
        <f t="shared" si="4"/>
        <v>0</v>
      </c>
      <c r="W34" s="313">
        <f t="shared" si="4"/>
        <v>0</v>
      </c>
      <c r="X34" s="313">
        <f t="shared" si="4"/>
        <v>0</v>
      </c>
      <c r="Y34" s="316">
        <f t="shared" si="4"/>
        <v>0</v>
      </c>
    </row>
    <row r="35" spans="1:25" x14ac:dyDescent="0.3">
      <c r="A35" s="245" t="s">
        <v>61</v>
      </c>
      <c r="B35" s="313">
        <f>B16/$Z$16</f>
        <v>0</v>
      </c>
      <c r="C35" s="313">
        <f t="shared" ref="C35:Y35" si="5">C16/$Z$16</f>
        <v>0</v>
      </c>
      <c r="D35" s="313">
        <f t="shared" si="5"/>
        <v>0</v>
      </c>
      <c r="E35" s="313">
        <f t="shared" si="5"/>
        <v>0</v>
      </c>
      <c r="F35" s="313">
        <f t="shared" si="5"/>
        <v>0</v>
      </c>
      <c r="G35" s="313">
        <f t="shared" si="5"/>
        <v>0</v>
      </c>
      <c r="H35" s="313">
        <f t="shared" si="5"/>
        <v>0</v>
      </c>
      <c r="I35" s="313">
        <f t="shared" si="5"/>
        <v>0</v>
      </c>
      <c r="J35" s="313">
        <f t="shared" si="5"/>
        <v>0</v>
      </c>
      <c r="K35" s="313">
        <f t="shared" si="5"/>
        <v>0</v>
      </c>
      <c r="L35" s="313">
        <f t="shared" si="5"/>
        <v>0</v>
      </c>
      <c r="M35" s="313">
        <f t="shared" si="5"/>
        <v>0</v>
      </c>
      <c r="N35" s="313">
        <f t="shared" si="5"/>
        <v>0</v>
      </c>
      <c r="O35" s="313">
        <f t="shared" si="5"/>
        <v>0</v>
      </c>
      <c r="P35" s="313">
        <f t="shared" si="5"/>
        <v>0</v>
      </c>
      <c r="Q35" s="313">
        <f t="shared" si="5"/>
        <v>0</v>
      </c>
      <c r="R35" s="313">
        <f t="shared" si="5"/>
        <v>0</v>
      </c>
      <c r="S35" s="313">
        <f t="shared" si="5"/>
        <v>0</v>
      </c>
      <c r="T35" s="313">
        <f t="shared" si="5"/>
        <v>0.41111111111111115</v>
      </c>
      <c r="U35" s="313">
        <f t="shared" si="5"/>
        <v>8.8888888888888892E-2</v>
      </c>
      <c r="V35" s="313">
        <f t="shared" si="5"/>
        <v>0</v>
      </c>
      <c r="W35" s="313">
        <f t="shared" si="5"/>
        <v>0</v>
      </c>
      <c r="X35" s="313">
        <f t="shared" si="5"/>
        <v>0</v>
      </c>
      <c r="Y35" s="316">
        <f t="shared" si="5"/>
        <v>0.5</v>
      </c>
    </row>
    <row r="36" spans="1:25" x14ac:dyDescent="0.3">
      <c r="A36" s="245" t="s">
        <v>38</v>
      </c>
      <c r="B36" s="313">
        <f>B18/$Z$18</f>
        <v>0</v>
      </c>
      <c r="C36" s="313">
        <f t="shared" ref="C36:Y36" si="6">C18/$Z$18</f>
        <v>2.4467824810374358E-3</v>
      </c>
      <c r="D36" s="313">
        <f t="shared" si="6"/>
        <v>2.2755077073648152E-2</v>
      </c>
      <c r="E36" s="313">
        <f t="shared" si="6"/>
        <v>0</v>
      </c>
      <c r="F36" s="313">
        <f t="shared" si="6"/>
        <v>8.3190604355272825E-4</v>
      </c>
      <c r="G36" s="313">
        <f t="shared" si="6"/>
        <v>0</v>
      </c>
      <c r="H36" s="313">
        <f t="shared" si="6"/>
        <v>2.4174210912649863E-2</v>
      </c>
      <c r="I36" s="313">
        <f t="shared" si="6"/>
        <v>1.5708343528260338E-2</v>
      </c>
      <c r="J36" s="313">
        <f t="shared" si="6"/>
        <v>4.4042084658673847E-2</v>
      </c>
      <c r="K36" s="313">
        <f t="shared" si="6"/>
        <v>4.5705896745779302E-2</v>
      </c>
      <c r="L36" s="313">
        <f t="shared" si="6"/>
        <v>8.1331049669684366E-2</v>
      </c>
      <c r="M36" s="313">
        <f t="shared" si="6"/>
        <v>0.15781747002691462</v>
      </c>
      <c r="N36" s="313">
        <f t="shared" si="6"/>
        <v>0.1385368240763396</v>
      </c>
      <c r="O36" s="313">
        <f t="shared" si="6"/>
        <v>0.24247614387080987</v>
      </c>
      <c r="P36" s="313">
        <f t="shared" si="6"/>
        <v>8.093956447271837E-2</v>
      </c>
      <c r="Q36" s="313">
        <f t="shared" si="6"/>
        <v>6.8999265965255701E-3</v>
      </c>
      <c r="R36" s="313">
        <f t="shared" si="6"/>
        <v>2.0014680694886225E-2</v>
      </c>
      <c r="S36" s="313">
        <f t="shared" si="6"/>
        <v>1.33594323464644E-2</v>
      </c>
      <c r="T36" s="313">
        <f t="shared" si="6"/>
        <v>5.3829214582823588E-4</v>
      </c>
      <c r="U36" s="313">
        <f t="shared" si="6"/>
        <v>9.4445803768045018E-3</v>
      </c>
      <c r="V36" s="313">
        <f t="shared" si="6"/>
        <v>0</v>
      </c>
      <c r="W36" s="313">
        <f t="shared" si="6"/>
        <v>1.7127477367262049E-3</v>
      </c>
      <c r="X36" s="313">
        <f t="shared" si="6"/>
        <v>9.1264986542696352E-2</v>
      </c>
      <c r="Y36" s="316">
        <f t="shared" si="6"/>
        <v>0</v>
      </c>
    </row>
    <row r="37" spans="1:25" x14ac:dyDescent="0.3">
      <c r="A37" s="245" t="s">
        <v>43</v>
      </c>
      <c r="B37" s="313">
        <f>B22/$Z$22</f>
        <v>0</v>
      </c>
      <c r="C37" s="313">
        <f t="shared" ref="C37:Y37" si="7">C22/$Z$22</f>
        <v>0</v>
      </c>
      <c r="D37" s="313">
        <f t="shared" si="7"/>
        <v>0</v>
      </c>
      <c r="E37" s="313">
        <f t="shared" si="7"/>
        <v>0</v>
      </c>
      <c r="F37" s="313">
        <f t="shared" si="7"/>
        <v>0</v>
      </c>
      <c r="G37" s="313">
        <f t="shared" si="7"/>
        <v>0</v>
      </c>
      <c r="H37" s="313">
        <f t="shared" si="7"/>
        <v>0</v>
      </c>
      <c r="I37" s="313">
        <f t="shared" si="7"/>
        <v>0</v>
      </c>
      <c r="J37" s="313">
        <f t="shared" si="7"/>
        <v>1.4632560156080643E-2</v>
      </c>
      <c r="K37" s="313">
        <f t="shared" si="7"/>
        <v>2.9807066984608714E-2</v>
      </c>
      <c r="L37" s="313">
        <f t="shared" si="7"/>
        <v>0</v>
      </c>
      <c r="M37" s="313">
        <f t="shared" si="7"/>
        <v>0</v>
      </c>
      <c r="N37" s="313">
        <f t="shared" si="7"/>
        <v>7.056145675265553E-2</v>
      </c>
      <c r="O37" s="313">
        <f t="shared" si="7"/>
        <v>2.091914155647084E-2</v>
      </c>
      <c r="P37" s="313">
        <f t="shared" si="7"/>
        <v>1.1380880121396054E-2</v>
      </c>
      <c r="Q37" s="313">
        <f t="shared" si="7"/>
        <v>1.6258400173422935E-2</v>
      </c>
      <c r="R37" s="313">
        <f t="shared" si="7"/>
        <v>0</v>
      </c>
      <c r="S37" s="313">
        <f t="shared" si="7"/>
        <v>3.6202037719488399E-2</v>
      </c>
      <c r="T37" s="313">
        <f t="shared" si="7"/>
        <v>0</v>
      </c>
      <c r="U37" s="313">
        <f t="shared" si="7"/>
        <v>2.3628874918708E-2</v>
      </c>
      <c r="V37" s="313">
        <f t="shared" si="7"/>
        <v>0.38077173206156517</v>
      </c>
      <c r="W37" s="313">
        <f t="shared" si="7"/>
        <v>0.18263602861478431</v>
      </c>
      <c r="X37" s="313">
        <f t="shared" si="7"/>
        <v>0.21287665293735095</v>
      </c>
      <c r="Y37" s="315">
        <f t="shared" si="7"/>
        <v>3.2516800346845868E-4</v>
      </c>
    </row>
    <row r="38" spans="1:25" x14ac:dyDescent="0.3">
      <c r="A38" s="245" t="s">
        <v>52</v>
      </c>
      <c r="B38" s="313">
        <f>B25/$Z$25</f>
        <v>0</v>
      </c>
      <c r="C38" s="313">
        <f t="shared" ref="C38:Y38" si="8">C25/$Z$25</f>
        <v>0</v>
      </c>
      <c r="D38" s="313">
        <f t="shared" si="8"/>
        <v>0</v>
      </c>
      <c r="E38" s="313">
        <f t="shared" si="8"/>
        <v>0</v>
      </c>
      <c r="F38" s="313">
        <f t="shared" si="8"/>
        <v>0</v>
      </c>
      <c r="G38" s="313">
        <f t="shared" si="8"/>
        <v>0</v>
      </c>
      <c r="H38" s="313">
        <f t="shared" si="8"/>
        <v>0</v>
      </c>
      <c r="I38" s="313">
        <f t="shared" si="8"/>
        <v>5.2372982020409244E-3</v>
      </c>
      <c r="J38" s="313">
        <f t="shared" si="8"/>
        <v>0</v>
      </c>
      <c r="K38" s="313">
        <f t="shared" si="8"/>
        <v>2.45667080611198E-2</v>
      </c>
      <c r="L38" s="313">
        <f t="shared" si="8"/>
        <v>2.6456454835052092E-3</v>
      </c>
      <c r="M38" s="313">
        <f t="shared" si="8"/>
        <v>0</v>
      </c>
      <c r="N38" s="313">
        <f t="shared" si="8"/>
        <v>3.2935586631391379E-2</v>
      </c>
      <c r="O38" s="313">
        <f t="shared" si="8"/>
        <v>1.646779331569569E-2</v>
      </c>
      <c r="P38" s="313">
        <f t="shared" si="8"/>
        <v>0.10544786998542192</v>
      </c>
      <c r="Q38" s="313">
        <f t="shared" si="8"/>
        <v>5.2588953080287222E-2</v>
      </c>
      <c r="R38" s="313">
        <f t="shared" si="8"/>
        <v>0.11549052426974782</v>
      </c>
      <c r="S38" s="313">
        <f t="shared" si="8"/>
        <v>0.12461530154959229</v>
      </c>
      <c r="T38" s="313">
        <f t="shared" si="8"/>
        <v>6.5493223907996306E-2</v>
      </c>
      <c r="U38" s="313">
        <f t="shared" si="8"/>
        <v>0.1492360023756816</v>
      </c>
      <c r="V38" s="313">
        <f t="shared" si="8"/>
        <v>0.14205496463473891</v>
      </c>
      <c r="W38" s="313">
        <f t="shared" si="8"/>
        <v>6.5223260083148826E-2</v>
      </c>
      <c r="X38" s="313">
        <f t="shared" si="8"/>
        <v>7.1702391879488112E-2</v>
      </c>
      <c r="Y38" s="315">
        <f t="shared" si="8"/>
        <v>2.6294476540143611E-2</v>
      </c>
    </row>
    <row r="39" spans="1:25" x14ac:dyDescent="0.3">
      <c r="A39" s="245" t="s">
        <v>57</v>
      </c>
      <c r="B39" s="313">
        <f>B27/$Z$27</f>
        <v>0</v>
      </c>
      <c r="C39" s="313">
        <f t="shared" ref="C39:Y39" si="9">C27/$Z$27</f>
        <v>1.3672442164359693E-3</v>
      </c>
      <c r="D39" s="313">
        <f t="shared" si="9"/>
        <v>6.8241215758397056E-3</v>
      </c>
      <c r="E39" s="313">
        <f t="shared" si="9"/>
        <v>3.5814538766818314E-3</v>
      </c>
      <c r="F39" s="313">
        <f t="shared" si="9"/>
        <v>6.0497531700706611E-4</v>
      </c>
      <c r="G39" s="313">
        <f t="shared" si="9"/>
        <v>2.7344884328719386E-3</v>
      </c>
      <c r="H39" s="313">
        <f t="shared" si="9"/>
        <v>5.9771561320298124E-3</v>
      </c>
      <c r="I39" s="313">
        <f t="shared" si="9"/>
        <v>9.0141322234052849E-3</v>
      </c>
      <c r="J39" s="313">
        <f t="shared" si="9"/>
        <v>1.7786274320007744E-2</v>
      </c>
      <c r="K39" s="313">
        <f t="shared" si="9"/>
        <v>4.5615138902332784E-2</v>
      </c>
      <c r="L39" s="313">
        <f t="shared" si="9"/>
        <v>2.5094376149453104E-2</v>
      </c>
      <c r="M39" s="313">
        <f t="shared" si="9"/>
        <v>6.2118865550285549E-2</v>
      </c>
      <c r="N39" s="313">
        <f t="shared" si="9"/>
        <v>8.900396863807955E-2</v>
      </c>
      <c r="O39" s="313">
        <f t="shared" si="9"/>
        <v>8.9209660245861952E-2</v>
      </c>
      <c r="P39" s="313">
        <f t="shared" si="9"/>
        <v>5.6807182266963512E-2</v>
      </c>
      <c r="Q39" s="313">
        <f t="shared" si="9"/>
        <v>1.9032523473042299E-2</v>
      </c>
      <c r="R39" s="313">
        <f t="shared" si="9"/>
        <v>3.7169683476914142E-2</v>
      </c>
      <c r="S39" s="313">
        <f t="shared" si="9"/>
        <v>3.7835156325621913E-2</v>
      </c>
      <c r="T39" s="313">
        <f t="shared" si="9"/>
        <v>2.6001839124963698E-2</v>
      </c>
      <c r="U39" s="313">
        <f t="shared" si="9"/>
        <v>4.9039299196592771E-2</v>
      </c>
      <c r="V39" s="313">
        <f t="shared" si="9"/>
        <v>0.11933743103281386</v>
      </c>
      <c r="W39" s="313">
        <f t="shared" si="9"/>
        <v>7.3722292130481079E-2</v>
      </c>
      <c r="X39" s="313">
        <f t="shared" si="9"/>
        <v>0.21497192914529084</v>
      </c>
      <c r="Y39" s="315">
        <f t="shared" si="9"/>
        <v>7.1508082470235212E-3</v>
      </c>
    </row>
  </sheetData>
  <hyperlinks>
    <hyperlink ref="B1" r:id="rId1" xr:uid="{00000000-0004-0000-0B00-000000000000}"/>
    <hyperlink ref="K1" location="ÍNDICE!A1" display="ÍNDICE!A1" xr:uid="{00000000-0004-0000-0B00-000001000000}"/>
  </hyperlinks>
  <pageMargins left="0.7" right="0.7" top="0.75" bottom="0.75" header="0.3" footer="0.3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autoPageBreaks="0"/>
  </sheetPr>
  <dimension ref="A1:AA71"/>
  <sheetViews>
    <sheetView topLeftCell="A16" zoomScale="90" zoomScaleNormal="90" workbookViewId="0">
      <selection activeCell="J50" sqref="J50"/>
    </sheetView>
  </sheetViews>
  <sheetFormatPr baseColWidth="10" defaultRowHeight="14.4" x14ac:dyDescent="0.3"/>
  <cols>
    <col min="1" max="1" width="19.109375" bestFit="1" customWidth="1"/>
    <col min="2" max="24" width="9.33203125" customWidth="1"/>
    <col min="25" max="25" width="17.88671875" customWidth="1"/>
    <col min="26" max="26" width="17" bestFit="1" customWidth="1"/>
    <col min="27" max="27" width="14.44140625" customWidth="1"/>
  </cols>
  <sheetData>
    <row r="1" spans="1:27" x14ac:dyDescent="0.3">
      <c r="A1" s="244" t="s">
        <v>154</v>
      </c>
      <c r="B1" s="49" t="s">
        <v>147</v>
      </c>
      <c r="J1" s="243" t="s">
        <v>156</v>
      </c>
      <c r="K1" s="49" t="s">
        <v>157</v>
      </c>
    </row>
    <row r="7" spans="1:27" ht="20.399999999999999" x14ac:dyDescent="0.3">
      <c r="A7" s="58" t="s">
        <v>59</v>
      </c>
    </row>
    <row r="9" spans="1:27" ht="31.2" x14ac:dyDescent="0.3">
      <c r="A9" s="334" t="s">
        <v>58</v>
      </c>
      <c r="B9" s="248" t="s">
        <v>151</v>
      </c>
      <c r="C9" s="248">
        <v>2000</v>
      </c>
      <c r="D9" s="248">
        <v>2001</v>
      </c>
      <c r="E9" s="248">
        <v>2002</v>
      </c>
      <c r="F9" s="248">
        <v>2003</v>
      </c>
      <c r="G9" s="248">
        <v>2004</v>
      </c>
      <c r="H9" s="248">
        <v>2005</v>
      </c>
      <c r="I9" s="248">
        <v>2006</v>
      </c>
      <c r="J9" s="248">
        <v>2007</v>
      </c>
      <c r="K9" s="248">
        <v>2008</v>
      </c>
      <c r="L9" s="248">
        <v>2009</v>
      </c>
      <c r="M9" s="248">
        <v>2010</v>
      </c>
      <c r="N9" s="248">
        <v>2011</v>
      </c>
      <c r="O9" s="248">
        <v>2012</v>
      </c>
      <c r="P9" s="248">
        <v>2013</v>
      </c>
      <c r="Q9" s="248">
        <v>2014</v>
      </c>
      <c r="R9" s="248">
        <v>2015</v>
      </c>
      <c r="S9" s="248">
        <v>2016</v>
      </c>
      <c r="T9" s="248">
        <v>2017</v>
      </c>
      <c r="U9" s="248">
        <v>2018</v>
      </c>
      <c r="V9" s="248">
        <v>2019</v>
      </c>
      <c r="W9" s="248">
        <v>2020</v>
      </c>
      <c r="X9" s="248">
        <v>2021</v>
      </c>
      <c r="Y9" s="338" t="s">
        <v>152</v>
      </c>
      <c r="Z9" s="338" t="s">
        <v>146</v>
      </c>
      <c r="AA9" s="250" t="s">
        <v>155</v>
      </c>
    </row>
    <row r="10" spans="1:27" x14ac:dyDescent="0.3">
      <c r="A10" s="245" t="s">
        <v>6</v>
      </c>
      <c r="B10" s="257">
        <v>11.96</v>
      </c>
      <c r="C10" s="257">
        <v>38.840000000000003</v>
      </c>
      <c r="D10" s="257">
        <v>16.02</v>
      </c>
      <c r="E10" s="257">
        <v>5.72</v>
      </c>
      <c r="F10" s="257">
        <v>12.99</v>
      </c>
      <c r="G10" s="257">
        <v>3.35</v>
      </c>
      <c r="H10" s="257">
        <v>12.91</v>
      </c>
      <c r="I10" s="257">
        <v>2.99</v>
      </c>
      <c r="J10" s="257">
        <v>51.830000000000005</v>
      </c>
      <c r="K10" s="257">
        <v>71.849999999999994</v>
      </c>
      <c r="L10" s="257">
        <v>43.470000000000006</v>
      </c>
      <c r="M10" s="257">
        <v>68.629999999999981</v>
      </c>
      <c r="N10" s="257">
        <v>65.45</v>
      </c>
      <c r="O10" s="257">
        <v>146.73999999999995</v>
      </c>
      <c r="P10" s="257">
        <v>107.45000000000002</v>
      </c>
      <c r="Q10" s="257">
        <v>188.04999999999998</v>
      </c>
      <c r="R10" s="257">
        <v>117.72999999999999</v>
      </c>
      <c r="S10" s="257">
        <v>75.669999999999987</v>
      </c>
      <c r="T10" s="257">
        <v>98.76</v>
      </c>
      <c r="U10" s="257">
        <v>39.120000000000005</v>
      </c>
      <c r="V10" s="257">
        <v>36.090000000000003</v>
      </c>
      <c r="W10" s="257">
        <v>42.25</v>
      </c>
      <c r="X10" s="257">
        <v>19.990000000000002</v>
      </c>
      <c r="Y10" s="257">
        <v>0.13</v>
      </c>
      <c r="Z10" s="257">
        <v>1277.9899999999996</v>
      </c>
      <c r="AA10" s="258">
        <f>Z10/$Z$53</f>
        <v>5.0730134610567711E-2</v>
      </c>
    </row>
    <row r="11" spans="1:27" x14ac:dyDescent="0.3">
      <c r="A11" s="254" t="s">
        <v>7</v>
      </c>
      <c r="B11" s="59">
        <v>0.5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>
        <v>3.22</v>
      </c>
      <c r="P11" s="59">
        <v>26.339999999999996</v>
      </c>
      <c r="Q11" s="59">
        <v>49.43</v>
      </c>
      <c r="R11" s="59">
        <v>24.07</v>
      </c>
      <c r="S11" s="59"/>
      <c r="T11" s="59"/>
      <c r="U11" s="59"/>
      <c r="V11" s="59"/>
      <c r="W11" s="59"/>
      <c r="X11" s="59"/>
      <c r="Y11" s="59">
        <v>0.03</v>
      </c>
      <c r="Z11" s="59">
        <v>103.59</v>
      </c>
      <c r="AA11" s="251">
        <f>Z11/$Z$53</f>
        <v>4.1120311147260233E-3</v>
      </c>
    </row>
    <row r="12" spans="1:27" x14ac:dyDescent="0.3">
      <c r="A12" s="35" t="s">
        <v>8</v>
      </c>
      <c r="B12" s="59">
        <v>0.88</v>
      </c>
      <c r="C12" s="59">
        <v>0.6</v>
      </c>
      <c r="D12" s="59"/>
      <c r="E12" s="59"/>
      <c r="F12" s="59">
        <v>0.1</v>
      </c>
      <c r="G12" s="59"/>
      <c r="H12" s="59"/>
      <c r="I12" s="59"/>
      <c r="J12" s="59"/>
      <c r="K12" s="59"/>
      <c r="L12" s="59"/>
      <c r="M12" s="59">
        <v>3.47</v>
      </c>
      <c r="N12" s="59"/>
      <c r="O12" s="59"/>
      <c r="P12" s="59"/>
      <c r="Q12" s="59"/>
      <c r="R12" s="59"/>
      <c r="S12" s="59"/>
      <c r="T12" s="59">
        <v>0.17</v>
      </c>
      <c r="U12" s="59"/>
      <c r="V12" s="59"/>
      <c r="W12" s="59">
        <v>7.0000000000000007E-2</v>
      </c>
      <c r="X12" s="59"/>
      <c r="Y12" s="59"/>
      <c r="Z12" s="59">
        <v>5.29</v>
      </c>
      <c r="AA12" s="251">
        <f t="shared" ref="AA12:AA53" si="0">Z12/$Z$53</f>
        <v>2.0998788103968207E-4</v>
      </c>
    </row>
    <row r="13" spans="1:27" x14ac:dyDescent="0.3">
      <c r="A13" s="35" t="s">
        <v>9</v>
      </c>
      <c r="B13" s="59">
        <v>6.9999999999999993E-2</v>
      </c>
      <c r="C13" s="59"/>
      <c r="D13" s="59">
        <v>0.34</v>
      </c>
      <c r="E13" s="59">
        <v>0.05</v>
      </c>
      <c r="F13" s="59">
        <v>7.19</v>
      </c>
      <c r="G13" s="59"/>
      <c r="H13" s="59"/>
      <c r="I13" s="59"/>
      <c r="J13" s="59"/>
      <c r="K13" s="59"/>
      <c r="L13" s="59"/>
      <c r="M13" s="59">
        <v>2.81</v>
      </c>
      <c r="N13" s="59"/>
      <c r="O13" s="59"/>
      <c r="P13" s="59"/>
      <c r="Q13" s="59"/>
      <c r="R13" s="59"/>
      <c r="S13" s="59">
        <v>0.23</v>
      </c>
      <c r="T13" s="59"/>
      <c r="U13" s="59"/>
      <c r="V13" s="59"/>
      <c r="W13" s="59"/>
      <c r="X13" s="59"/>
      <c r="Y13" s="59"/>
      <c r="Z13" s="59">
        <v>10.690000000000001</v>
      </c>
      <c r="AA13" s="251">
        <f t="shared" si="0"/>
        <v>4.2434223975693791E-4</v>
      </c>
    </row>
    <row r="14" spans="1:27" x14ac:dyDescent="0.3">
      <c r="A14" s="35" t="s">
        <v>10</v>
      </c>
      <c r="B14" s="59">
        <v>1.52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>
        <v>1.52</v>
      </c>
      <c r="AA14" s="251">
        <f t="shared" si="0"/>
        <v>6.0336782453746075E-5</v>
      </c>
    </row>
    <row r="15" spans="1:27" x14ac:dyDescent="0.3">
      <c r="A15" s="35" t="s">
        <v>11</v>
      </c>
      <c r="B15" s="59">
        <v>5.94</v>
      </c>
      <c r="C15" s="59">
        <v>5.13</v>
      </c>
      <c r="D15" s="59">
        <v>15.35</v>
      </c>
      <c r="E15" s="59"/>
      <c r="F15" s="59"/>
      <c r="G15" s="59"/>
      <c r="H15" s="59"/>
      <c r="I15" s="59"/>
      <c r="J15" s="59">
        <v>8.64</v>
      </c>
      <c r="K15" s="59">
        <v>11.9</v>
      </c>
      <c r="L15" s="59">
        <v>22.12</v>
      </c>
      <c r="M15" s="59">
        <v>25.04</v>
      </c>
      <c r="N15" s="59">
        <v>14.35</v>
      </c>
      <c r="O15" s="59">
        <v>11.860000000000001</v>
      </c>
      <c r="P15" s="59">
        <v>37.620000000000005</v>
      </c>
      <c r="Q15" s="59">
        <v>56.68</v>
      </c>
      <c r="R15" s="59">
        <v>0.32</v>
      </c>
      <c r="S15" s="59">
        <v>15.07</v>
      </c>
      <c r="T15" s="59">
        <v>4.2</v>
      </c>
      <c r="U15" s="59">
        <v>15.24</v>
      </c>
      <c r="V15" s="59">
        <v>5.08</v>
      </c>
      <c r="W15" s="59">
        <v>21.73</v>
      </c>
      <c r="X15" s="59">
        <v>10.01</v>
      </c>
      <c r="Y15" s="59"/>
      <c r="Z15" s="59">
        <v>286.28000000000003</v>
      </c>
      <c r="AA15" s="251">
        <f t="shared" si="0"/>
        <v>1.1363956632143702E-2</v>
      </c>
    </row>
    <row r="16" spans="1:27" x14ac:dyDescent="0.3">
      <c r="A16" s="35" t="s">
        <v>12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>
        <v>1.27</v>
      </c>
      <c r="R16" s="59"/>
      <c r="S16" s="59"/>
      <c r="T16" s="59">
        <v>4.91</v>
      </c>
      <c r="U16" s="59"/>
      <c r="V16" s="59">
        <v>2.2999999999999998</v>
      </c>
      <c r="W16" s="59">
        <v>4.2699999999999996</v>
      </c>
      <c r="X16" s="59"/>
      <c r="Y16" s="59"/>
      <c r="Z16" s="59">
        <v>12.75</v>
      </c>
      <c r="AA16" s="251">
        <f t="shared" si="0"/>
        <v>5.0611445808240946E-4</v>
      </c>
    </row>
    <row r="17" spans="1:27" x14ac:dyDescent="0.3">
      <c r="A17" s="35" t="s">
        <v>13</v>
      </c>
      <c r="B17" s="59">
        <v>0.48</v>
      </c>
      <c r="C17" s="59">
        <v>0.28999999999999998</v>
      </c>
      <c r="D17" s="59">
        <v>0.14000000000000001</v>
      </c>
      <c r="E17" s="59"/>
      <c r="F17" s="59"/>
      <c r="G17" s="59"/>
      <c r="H17" s="59">
        <v>2.4600000000000004</v>
      </c>
      <c r="I17" s="59"/>
      <c r="J17" s="59"/>
      <c r="K17" s="59"/>
      <c r="L17" s="59"/>
      <c r="M17" s="59">
        <v>0.14000000000000001</v>
      </c>
      <c r="N17" s="59"/>
      <c r="O17" s="59"/>
      <c r="P17" s="59"/>
      <c r="Q17" s="59"/>
      <c r="R17" s="59"/>
      <c r="S17" s="59">
        <v>0.02</v>
      </c>
      <c r="T17" s="59"/>
      <c r="U17" s="59"/>
      <c r="V17" s="59"/>
      <c r="W17" s="59"/>
      <c r="X17" s="59"/>
      <c r="Y17" s="59"/>
      <c r="Z17" s="59">
        <v>3.5300000000000002</v>
      </c>
      <c r="AA17" s="251">
        <f t="shared" si="0"/>
        <v>1.4012423819850241E-4</v>
      </c>
    </row>
    <row r="18" spans="1:27" x14ac:dyDescent="0.3">
      <c r="A18" s="263" t="s">
        <v>14</v>
      </c>
      <c r="B18" s="59">
        <v>2.57</v>
      </c>
      <c r="C18" s="59">
        <v>32.82</v>
      </c>
      <c r="D18" s="59">
        <v>0.19</v>
      </c>
      <c r="E18" s="59">
        <v>5.67</v>
      </c>
      <c r="F18" s="59">
        <v>5.7</v>
      </c>
      <c r="G18" s="59">
        <v>3.35</v>
      </c>
      <c r="H18" s="59">
        <v>10.45</v>
      </c>
      <c r="I18" s="59">
        <v>2.99</v>
      </c>
      <c r="J18" s="59">
        <v>43.19</v>
      </c>
      <c r="K18" s="59">
        <v>59.949999999999996</v>
      </c>
      <c r="L18" s="59">
        <v>21.35</v>
      </c>
      <c r="M18" s="59">
        <v>37.17</v>
      </c>
      <c r="N18" s="59">
        <v>51.1</v>
      </c>
      <c r="O18" s="59">
        <v>131.66</v>
      </c>
      <c r="P18" s="59">
        <v>43.489999999999995</v>
      </c>
      <c r="Q18" s="59">
        <v>80.67</v>
      </c>
      <c r="R18" s="59">
        <v>93.339999999999989</v>
      </c>
      <c r="S18" s="59">
        <v>60.349999999999994</v>
      </c>
      <c r="T18" s="59">
        <v>89.47999999999999</v>
      </c>
      <c r="U18" s="59">
        <v>23.880000000000006</v>
      </c>
      <c r="V18" s="59">
        <v>28.71</v>
      </c>
      <c r="W18" s="59">
        <v>16.18</v>
      </c>
      <c r="X18" s="59">
        <v>9.98</v>
      </c>
      <c r="Y18" s="59">
        <v>0.1</v>
      </c>
      <c r="Z18" s="59">
        <v>854.33999999999969</v>
      </c>
      <c r="AA18" s="251">
        <f t="shared" si="0"/>
        <v>3.3913241264166713E-2</v>
      </c>
    </row>
    <row r="19" spans="1:27" x14ac:dyDescent="0.3">
      <c r="A19" s="245" t="s">
        <v>15</v>
      </c>
      <c r="B19" s="257">
        <v>99.310000000000016</v>
      </c>
      <c r="C19" s="257">
        <v>135.05000000000001</v>
      </c>
      <c r="D19" s="257">
        <v>28.400000000000009</v>
      </c>
      <c r="E19" s="257">
        <v>106.15999999999998</v>
      </c>
      <c r="F19" s="257">
        <v>74.100000000000009</v>
      </c>
      <c r="G19" s="257">
        <v>145.73999999999998</v>
      </c>
      <c r="H19" s="257">
        <v>283.00999999999993</v>
      </c>
      <c r="I19" s="257">
        <v>260.31</v>
      </c>
      <c r="J19" s="257">
        <v>375.08</v>
      </c>
      <c r="K19" s="257">
        <v>382.41000000000014</v>
      </c>
      <c r="L19" s="257">
        <v>428.33000000000004</v>
      </c>
      <c r="M19" s="257">
        <v>473.18000000000018</v>
      </c>
      <c r="N19" s="257">
        <v>437.95000000000005</v>
      </c>
      <c r="O19" s="257">
        <v>456.88000000000017</v>
      </c>
      <c r="P19" s="257">
        <v>471.28000000000009</v>
      </c>
      <c r="Q19" s="257">
        <v>494.2</v>
      </c>
      <c r="R19" s="257">
        <v>412.77999999999986</v>
      </c>
      <c r="S19" s="257">
        <v>298.88</v>
      </c>
      <c r="T19" s="257">
        <v>373.30999999999995</v>
      </c>
      <c r="U19" s="257">
        <v>380.61999999999989</v>
      </c>
      <c r="V19" s="257">
        <v>454.29000000000008</v>
      </c>
      <c r="W19" s="257">
        <v>379.18999999999988</v>
      </c>
      <c r="X19" s="257">
        <v>325.59000000000015</v>
      </c>
      <c r="Y19" s="257">
        <v>23.310000000000002</v>
      </c>
      <c r="Z19" s="257">
        <v>7299.3600000000042</v>
      </c>
      <c r="AA19" s="258">
        <f>Z19/$Z$53</f>
        <v>0.28974993182340542</v>
      </c>
    </row>
    <row r="20" spans="1:27" x14ac:dyDescent="0.3">
      <c r="A20" s="35" t="s">
        <v>16</v>
      </c>
      <c r="B20" s="59">
        <v>52.739999999999995</v>
      </c>
      <c r="C20" s="59">
        <v>79.459999999999994</v>
      </c>
      <c r="D20" s="59">
        <v>23.93</v>
      </c>
      <c r="E20" s="59">
        <v>64.63</v>
      </c>
      <c r="F20" s="59">
        <v>61.730000000000011</v>
      </c>
      <c r="G20" s="59">
        <v>124.23</v>
      </c>
      <c r="H20" s="59">
        <v>204.42</v>
      </c>
      <c r="I20" s="59">
        <v>205.08999999999995</v>
      </c>
      <c r="J20" s="59">
        <v>312.53999999999996</v>
      </c>
      <c r="K20" s="59">
        <v>303.42000000000007</v>
      </c>
      <c r="L20" s="59">
        <v>251.36999999999998</v>
      </c>
      <c r="M20" s="59">
        <v>291.81000000000012</v>
      </c>
      <c r="N20" s="59">
        <v>320.81999999999988</v>
      </c>
      <c r="O20" s="59">
        <v>323.30000000000018</v>
      </c>
      <c r="P20" s="59">
        <v>303.40000000000003</v>
      </c>
      <c r="Q20" s="59">
        <v>292.93000000000006</v>
      </c>
      <c r="R20" s="59">
        <v>292.73</v>
      </c>
      <c r="S20" s="59">
        <v>232.83999999999995</v>
      </c>
      <c r="T20" s="59">
        <v>239.45000000000002</v>
      </c>
      <c r="U20" s="59">
        <v>266.41000000000003</v>
      </c>
      <c r="V20" s="59">
        <v>346.00000000000011</v>
      </c>
      <c r="W20" s="59">
        <v>209.32000000000002</v>
      </c>
      <c r="X20" s="59">
        <v>256.64000000000004</v>
      </c>
      <c r="Y20" s="59">
        <v>16.520000000000003</v>
      </c>
      <c r="Z20" s="59">
        <v>5075.7300000000077</v>
      </c>
      <c r="AA20" s="251">
        <f t="shared" si="0"/>
        <v>0.20148237947628489</v>
      </c>
    </row>
    <row r="21" spans="1:27" x14ac:dyDescent="0.3">
      <c r="A21" s="35" t="s">
        <v>17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>
        <v>4.5999999999999996</v>
      </c>
      <c r="N21" s="59"/>
      <c r="O21" s="59"/>
      <c r="P21" s="59"/>
      <c r="Q21" s="59"/>
      <c r="R21" s="59"/>
      <c r="S21" s="59"/>
      <c r="T21" s="59"/>
      <c r="U21" s="59"/>
      <c r="V21" s="59"/>
      <c r="W21" s="59">
        <v>4.46</v>
      </c>
      <c r="X21" s="59"/>
      <c r="Y21" s="59"/>
      <c r="Z21" s="59">
        <v>9.0599999999999987</v>
      </c>
      <c r="AA21" s="251">
        <f t="shared" si="0"/>
        <v>3.59638979625618E-4</v>
      </c>
    </row>
    <row r="22" spans="1:27" x14ac:dyDescent="0.3">
      <c r="A22" s="35" t="s">
        <v>18</v>
      </c>
      <c r="B22" s="59">
        <v>46.57</v>
      </c>
      <c r="C22" s="59">
        <v>55.59</v>
      </c>
      <c r="D22" s="59">
        <v>4.47</v>
      </c>
      <c r="E22" s="59">
        <v>41.53</v>
      </c>
      <c r="F22" s="59">
        <v>12.37</v>
      </c>
      <c r="G22" s="59">
        <v>21.51</v>
      </c>
      <c r="H22" s="59">
        <v>78.59</v>
      </c>
      <c r="I22" s="59">
        <v>55.220000000000013</v>
      </c>
      <c r="J22" s="59">
        <v>62.540000000000006</v>
      </c>
      <c r="K22" s="59">
        <v>78.989999999999995</v>
      </c>
      <c r="L22" s="59">
        <v>176.96</v>
      </c>
      <c r="M22" s="59">
        <v>176.76999999999995</v>
      </c>
      <c r="N22" s="59">
        <v>117.12999999999998</v>
      </c>
      <c r="O22" s="59">
        <v>133.57999999999998</v>
      </c>
      <c r="P22" s="59">
        <v>167.87999999999997</v>
      </c>
      <c r="Q22" s="59">
        <v>201.26999999999992</v>
      </c>
      <c r="R22" s="59">
        <v>120.05000000000001</v>
      </c>
      <c r="S22" s="59">
        <v>66.039999999999992</v>
      </c>
      <c r="T22" s="59">
        <v>133.86000000000001</v>
      </c>
      <c r="U22" s="59">
        <v>114.21000000000002</v>
      </c>
      <c r="V22" s="59">
        <v>108.29</v>
      </c>
      <c r="W22" s="59">
        <v>165.40999999999997</v>
      </c>
      <c r="X22" s="59">
        <v>68.95</v>
      </c>
      <c r="Y22" s="59">
        <v>6.79</v>
      </c>
      <c r="Z22" s="59">
        <v>2214.5700000000038</v>
      </c>
      <c r="AA22" s="251">
        <f t="shared" si="0"/>
        <v>8.7907913367495177E-2</v>
      </c>
    </row>
    <row r="23" spans="1:27" x14ac:dyDescent="0.3">
      <c r="A23" s="245" t="s">
        <v>19</v>
      </c>
      <c r="B23" s="257">
        <v>8.7899999999999991</v>
      </c>
      <c r="C23" s="257">
        <v>12.430000000000001</v>
      </c>
      <c r="D23" s="257">
        <v>4.7300000000000004</v>
      </c>
      <c r="E23" s="257">
        <v>2.2799999999999998</v>
      </c>
      <c r="F23" s="257">
        <v>1.53</v>
      </c>
      <c r="G23" s="257">
        <v>7.33</v>
      </c>
      <c r="H23" s="257">
        <v>31.750000000000004</v>
      </c>
      <c r="I23" s="257">
        <v>12.509999999999998</v>
      </c>
      <c r="J23" s="257">
        <v>22.499999999999996</v>
      </c>
      <c r="K23" s="257">
        <v>22.96</v>
      </c>
      <c r="L23" s="257">
        <v>25.979999999999997</v>
      </c>
      <c r="M23" s="257">
        <v>105.67999999999998</v>
      </c>
      <c r="N23" s="257">
        <v>78.419999999999987</v>
      </c>
      <c r="O23" s="257">
        <v>76.099999999999994</v>
      </c>
      <c r="P23" s="257">
        <v>51.989999999999988</v>
      </c>
      <c r="Q23" s="257">
        <v>73.53</v>
      </c>
      <c r="R23" s="257">
        <v>41.909999999999989</v>
      </c>
      <c r="S23" s="257">
        <v>28.77</v>
      </c>
      <c r="T23" s="257">
        <v>21.48</v>
      </c>
      <c r="U23" s="257">
        <v>22.620000000000005</v>
      </c>
      <c r="V23" s="257">
        <v>23.73</v>
      </c>
      <c r="W23" s="257">
        <v>41.720000000000006</v>
      </c>
      <c r="X23" s="257">
        <v>13.43</v>
      </c>
      <c r="Y23" s="257">
        <v>0.13</v>
      </c>
      <c r="Z23" s="257">
        <v>732.3</v>
      </c>
      <c r="AA23" s="258">
        <f>Z23/$Z$53</f>
        <v>2.9068832757156743E-2</v>
      </c>
    </row>
    <row r="24" spans="1:27" x14ac:dyDescent="0.3">
      <c r="A24" s="35" t="s">
        <v>20</v>
      </c>
      <c r="B24" s="59">
        <v>3.83</v>
      </c>
      <c r="C24" s="59"/>
      <c r="D24" s="59"/>
      <c r="E24" s="59"/>
      <c r="F24" s="59"/>
      <c r="G24" s="59"/>
      <c r="H24" s="59"/>
      <c r="I24" s="59"/>
      <c r="J24" s="59"/>
      <c r="K24" s="59"/>
      <c r="L24" s="59">
        <v>0.04</v>
      </c>
      <c r="M24" s="59">
        <v>31.299999999999997</v>
      </c>
      <c r="N24" s="59">
        <v>9.92</v>
      </c>
      <c r="O24" s="59"/>
      <c r="P24" s="59"/>
      <c r="Q24" s="59">
        <v>10.3</v>
      </c>
      <c r="R24" s="59">
        <v>1.5</v>
      </c>
      <c r="S24" s="59"/>
      <c r="T24" s="59"/>
      <c r="U24" s="59">
        <v>1.51</v>
      </c>
      <c r="V24" s="59"/>
      <c r="W24" s="59">
        <v>32.659999999999997</v>
      </c>
      <c r="X24" s="59"/>
      <c r="Y24" s="59">
        <v>0.06</v>
      </c>
      <c r="Z24" s="59">
        <v>91.12</v>
      </c>
      <c r="AA24" s="251">
        <f t="shared" si="0"/>
        <v>3.6170313270956203E-3</v>
      </c>
    </row>
    <row r="25" spans="1:27" x14ac:dyDescent="0.3">
      <c r="A25" s="35" t="s">
        <v>21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>
        <v>1.32</v>
      </c>
      <c r="R25" s="59">
        <v>6.9600000000000009</v>
      </c>
      <c r="S25" s="59"/>
      <c r="T25" s="59">
        <v>2.34</v>
      </c>
      <c r="U25" s="59">
        <v>1.62</v>
      </c>
      <c r="V25" s="59"/>
      <c r="W25" s="59"/>
      <c r="X25" s="59">
        <v>1.7</v>
      </c>
      <c r="Y25" s="59">
        <v>0.02</v>
      </c>
      <c r="Z25" s="59">
        <v>13.960000000000003</v>
      </c>
      <c r="AA25" s="251">
        <f t="shared" si="0"/>
        <v>5.5414571253572067E-4</v>
      </c>
    </row>
    <row r="26" spans="1:27" x14ac:dyDescent="0.3">
      <c r="A26" s="35" t="s">
        <v>22</v>
      </c>
      <c r="B26" s="59">
        <v>4.9599999999999991</v>
      </c>
      <c r="C26" s="59">
        <v>12.430000000000001</v>
      </c>
      <c r="D26" s="59">
        <v>4.7300000000000004</v>
      </c>
      <c r="E26" s="59">
        <v>2.2799999999999998</v>
      </c>
      <c r="F26" s="59">
        <v>1.53</v>
      </c>
      <c r="G26" s="59">
        <v>7.33</v>
      </c>
      <c r="H26" s="59">
        <v>31.750000000000004</v>
      </c>
      <c r="I26" s="59">
        <v>12.509999999999998</v>
      </c>
      <c r="J26" s="59">
        <v>22.499999999999996</v>
      </c>
      <c r="K26" s="59">
        <v>22.96</v>
      </c>
      <c r="L26" s="59">
        <v>25.939999999999998</v>
      </c>
      <c r="M26" s="59">
        <v>74.38</v>
      </c>
      <c r="N26" s="59">
        <v>68.499999999999986</v>
      </c>
      <c r="O26" s="59">
        <v>76.099999999999994</v>
      </c>
      <c r="P26" s="59">
        <v>51.989999999999988</v>
      </c>
      <c r="Q26" s="59">
        <v>61.910000000000011</v>
      </c>
      <c r="R26" s="59">
        <v>33.449999999999996</v>
      </c>
      <c r="S26" s="59">
        <v>28.77</v>
      </c>
      <c r="T26" s="59">
        <v>19.14</v>
      </c>
      <c r="U26" s="59">
        <v>19.490000000000002</v>
      </c>
      <c r="V26" s="59">
        <v>23.73</v>
      </c>
      <c r="W26" s="59">
        <v>9.06</v>
      </c>
      <c r="X26" s="59">
        <v>11.73</v>
      </c>
      <c r="Y26" s="59">
        <v>0.05</v>
      </c>
      <c r="Z26" s="59">
        <v>627.21999999999991</v>
      </c>
      <c r="AA26" s="251">
        <f t="shared" si="0"/>
        <v>2.4897655717525398E-2</v>
      </c>
    </row>
    <row r="27" spans="1:27" x14ac:dyDescent="0.3">
      <c r="A27" s="245" t="s">
        <v>60</v>
      </c>
      <c r="B27" s="257"/>
      <c r="C27" s="257"/>
      <c r="D27" s="257"/>
      <c r="E27" s="257"/>
      <c r="F27" s="257"/>
      <c r="G27" s="257"/>
      <c r="H27" s="257"/>
      <c r="I27" s="257">
        <v>7.0000000000000007E-2</v>
      </c>
      <c r="J27" s="257"/>
      <c r="K27" s="257">
        <v>0.02</v>
      </c>
      <c r="L27" s="257"/>
      <c r="M27" s="257"/>
      <c r="N27" s="257"/>
      <c r="O27" s="257"/>
      <c r="P27" s="257"/>
      <c r="Q27" s="257"/>
      <c r="R27" s="257"/>
      <c r="S27" s="257"/>
      <c r="T27" s="257">
        <v>0.03</v>
      </c>
      <c r="U27" s="257"/>
      <c r="V27" s="257"/>
      <c r="W27" s="257"/>
      <c r="X27" s="257"/>
      <c r="Y27" s="257"/>
      <c r="Z27" s="257">
        <v>0.12000000000000001</v>
      </c>
      <c r="AA27" s="258">
        <f>Z27/$Z$53</f>
        <v>4.7634301937167954E-6</v>
      </c>
    </row>
    <row r="28" spans="1:27" x14ac:dyDescent="0.3">
      <c r="A28" s="35" t="s">
        <v>26</v>
      </c>
      <c r="B28" s="59"/>
      <c r="C28" s="59"/>
      <c r="D28" s="59"/>
      <c r="E28" s="59"/>
      <c r="F28" s="59"/>
      <c r="G28" s="59"/>
      <c r="H28" s="59"/>
      <c r="I28" s="59"/>
      <c r="J28" s="59"/>
      <c r="K28" s="59">
        <v>0.02</v>
      </c>
      <c r="L28" s="59"/>
      <c r="M28" s="59"/>
      <c r="N28" s="59"/>
      <c r="O28" s="59"/>
      <c r="P28" s="59"/>
      <c r="Q28" s="59"/>
      <c r="R28" s="59"/>
      <c r="S28" s="59"/>
      <c r="T28" s="59">
        <v>0.03</v>
      </c>
      <c r="U28" s="59"/>
      <c r="V28" s="59"/>
      <c r="W28" s="59"/>
      <c r="X28" s="59"/>
      <c r="Y28" s="59"/>
      <c r="Z28" s="59">
        <v>0.05</v>
      </c>
      <c r="AA28" s="251">
        <f t="shared" si="0"/>
        <v>1.9847625807153314E-6</v>
      </c>
    </row>
    <row r="29" spans="1:27" x14ac:dyDescent="0.3">
      <c r="A29" s="35" t="s">
        <v>29</v>
      </c>
      <c r="B29" s="59"/>
      <c r="C29" s="59"/>
      <c r="D29" s="59"/>
      <c r="E29" s="59"/>
      <c r="F29" s="59"/>
      <c r="G29" s="59"/>
      <c r="H29" s="59"/>
      <c r="I29" s="59">
        <v>7.0000000000000007E-2</v>
      </c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>
        <v>7.0000000000000007E-2</v>
      </c>
      <c r="AA29" s="251">
        <f t="shared" si="0"/>
        <v>2.778667613001464E-6</v>
      </c>
    </row>
    <row r="30" spans="1:27" x14ac:dyDescent="0.3">
      <c r="A30" s="245" t="s">
        <v>61</v>
      </c>
      <c r="B30" s="257">
        <v>0.44</v>
      </c>
      <c r="C30" s="257">
        <v>2.3199999999999998</v>
      </c>
      <c r="D30" s="257"/>
      <c r="E30" s="257"/>
      <c r="F30" s="257"/>
      <c r="G30" s="257"/>
      <c r="H30" s="257">
        <v>0.14000000000000001</v>
      </c>
      <c r="I30" s="257">
        <v>1.2</v>
      </c>
      <c r="J30" s="257"/>
      <c r="K30" s="257">
        <v>0.59</v>
      </c>
      <c r="L30" s="257">
        <v>9.2100000000000009</v>
      </c>
      <c r="M30" s="257">
        <v>2.4300000000000002</v>
      </c>
      <c r="N30" s="257">
        <v>26.25</v>
      </c>
      <c r="O30" s="257">
        <v>16.509999999999998</v>
      </c>
      <c r="P30" s="257">
        <v>16.05</v>
      </c>
      <c r="Q30" s="257">
        <v>7</v>
      </c>
      <c r="R30" s="257">
        <v>1.79</v>
      </c>
      <c r="S30" s="257"/>
      <c r="T30" s="257">
        <v>4.7300000000000004</v>
      </c>
      <c r="U30" s="257">
        <v>5.3000000000000007</v>
      </c>
      <c r="V30" s="257">
        <v>4.55</v>
      </c>
      <c r="W30" s="257">
        <v>1.7</v>
      </c>
      <c r="X30" s="257"/>
      <c r="Y30" s="257"/>
      <c r="Z30" s="257">
        <v>100.21000000000001</v>
      </c>
      <c r="AA30" s="258">
        <f>Z30/$Z$53</f>
        <v>3.9778611642696674E-3</v>
      </c>
    </row>
    <row r="31" spans="1:27" x14ac:dyDescent="0.3">
      <c r="A31" s="35" t="s">
        <v>32</v>
      </c>
      <c r="B31" s="59"/>
      <c r="C31" s="59">
        <v>2.3199999999999998</v>
      </c>
      <c r="D31" s="59"/>
      <c r="E31" s="59"/>
      <c r="F31" s="59"/>
      <c r="G31" s="59"/>
      <c r="H31" s="59"/>
      <c r="I31" s="59">
        <v>1.2</v>
      </c>
      <c r="J31" s="59"/>
      <c r="K31" s="59"/>
      <c r="L31" s="59">
        <v>9.2100000000000009</v>
      </c>
      <c r="M31" s="59">
        <v>2.4300000000000002</v>
      </c>
      <c r="N31" s="59">
        <v>26.25</v>
      </c>
      <c r="O31" s="59">
        <v>15.69</v>
      </c>
      <c r="P31" s="59">
        <v>16.05</v>
      </c>
      <c r="Q31" s="59">
        <v>7</v>
      </c>
      <c r="R31" s="59">
        <v>1.79</v>
      </c>
      <c r="S31" s="59"/>
      <c r="T31" s="59">
        <v>4.54</v>
      </c>
      <c r="U31" s="59">
        <v>5.3000000000000007</v>
      </c>
      <c r="V31" s="59">
        <v>4.55</v>
      </c>
      <c r="W31" s="59">
        <v>1.7</v>
      </c>
      <c r="X31" s="59"/>
      <c r="Y31" s="59"/>
      <c r="Z31" s="59">
        <v>98.030000000000015</v>
      </c>
      <c r="AA31" s="251">
        <f t="shared" si="0"/>
        <v>3.8913255157504794E-3</v>
      </c>
    </row>
    <row r="32" spans="1:27" x14ac:dyDescent="0.3">
      <c r="A32" s="35" t="s">
        <v>34</v>
      </c>
      <c r="B32" s="59">
        <v>0.44</v>
      </c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>
        <v>0.44</v>
      </c>
      <c r="AA32" s="251">
        <f t="shared" si="0"/>
        <v>1.7465910710294917E-5</v>
      </c>
    </row>
    <row r="33" spans="1:27" x14ac:dyDescent="0.3">
      <c r="A33" s="35" t="s">
        <v>35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>
        <v>0.19</v>
      </c>
      <c r="U33" s="59"/>
      <c r="V33" s="59"/>
      <c r="W33" s="59"/>
      <c r="X33" s="59"/>
      <c r="Y33" s="59"/>
      <c r="Z33" s="59">
        <v>0.19</v>
      </c>
      <c r="AA33" s="251">
        <f t="shared" si="0"/>
        <v>7.5420978067182594E-6</v>
      </c>
    </row>
    <row r="34" spans="1:27" x14ac:dyDescent="0.3">
      <c r="A34" s="35" t="s">
        <v>36</v>
      </c>
      <c r="B34" s="59"/>
      <c r="C34" s="59"/>
      <c r="D34" s="59"/>
      <c r="E34" s="59"/>
      <c r="F34" s="59"/>
      <c r="G34" s="59"/>
      <c r="H34" s="59">
        <v>0.14000000000000001</v>
      </c>
      <c r="I34" s="59"/>
      <c r="J34" s="59"/>
      <c r="K34" s="59">
        <v>0.59</v>
      </c>
      <c r="L34" s="59"/>
      <c r="M34" s="59"/>
      <c r="N34" s="59"/>
      <c r="O34" s="59">
        <v>0.82</v>
      </c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>
        <v>1.5499999999999998</v>
      </c>
      <c r="AA34" s="251">
        <f t="shared" si="0"/>
        <v>6.1527640002175262E-5</v>
      </c>
    </row>
    <row r="35" spans="1:27" x14ac:dyDescent="0.3">
      <c r="A35" s="245" t="s">
        <v>38</v>
      </c>
      <c r="B35" s="257">
        <v>177.44000000000003</v>
      </c>
      <c r="C35" s="257">
        <v>124.58</v>
      </c>
      <c r="D35" s="257">
        <v>106.52999999999997</v>
      </c>
      <c r="E35" s="257">
        <v>73.559999999999988</v>
      </c>
      <c r="F35" s="257">
        <v>193.06</v>
      </c>
      <c r="G35" s="257">
        <v>271.41000000000008</v>
      </c>
      <c r="H35" s="257">
        <v>470.57999999999993</v>
      </c>
      <c r="I35" s="257">
        <v>281.49999999999994</v>
      </c>
      <c r="J35" s="257">
        <v>378.56000000000006</v>
      </c>
      <c r="K35" s="257">
        <v>313.25999999999993</v>
      </c>
      <c r="L35" s="257">
        <v>507.95000000000005</v>
      </c>
      <c r="M35" s="257">
        <v>714.24999999999977</v>
      </c>
      <c r="N35" s="257">
        <v>565.6999999999997</v>
      </c>
      <c r="O35" s="257">
        <v>440.18999999999994</v>
      </c>
      <c r="P35" s="257">
        <v>428.85000000000019</v>
      </c>
      <c r="Q35" s="257">
        <v>472.9</v>
      </c>
      <c r="R35" s="257">
        <v>319.3300000000001</v>
      </c>
      <c r="S35" s="257">
        <v>361.53999999999996</v>
      </c>
      <c r="T35" s="257">
        <v>420.40999999999991</v>
      </c>
      <c r="U35" s="257">
        <v>283.83999999999986</v>
      </c>
      <c r="V35" s="257">
        <v>455.0800000000001</v>
      </c>
      <c r="W35" s="257">
        <v>311.26</v>
      </c>
      <c r="X35" s="257">
        <v>323.55000000000007</v>
      </c>
      <c r="Y35" s="257">
        <v>0.1</v>
      </c>
      <c r="Z35" s="257">
        <v>7995.4300000000021</v>
      </c>
      <c r="AA35" s="258">
        <f>Z35/$Z$53</f>
        <v>0.31738060561457571</v>
      </c>
    </row>
    <row r="36" spans="1:27" x14ac:dyDescent="0.3">
      <c r="A36" s="35" t="s">
        <v>39</v>
      </c>
      <c r="B36" s="59">
        <v>0.55000000000000004</v>
      </c>
      <c r="C36" s="59"/>
      <c r="D36" s="59"/>
      <c r="E36" s="59">
        <v>0.08</v>
      </c>
      <c r="F36" s="59"/>
      <c r="G36" s="59"/>
      <c r="H36" s="59">
        <v>0.91</v>
      </c>
      <c r="I36" s="59"/>
      <c r="J36" s="59">
        <v>0.43000000000000005</v>
      </c>
      <c r="K36" s="59"/>
      <c r="L36" s="59"/>
      <c r="M36" s="59">
        <v>5.85</v>
      </c>
      <c r="N36" s="59">
        <v>1.37</v>
      </c>
      <c r="O36" s="59">
        <v>1.06</v>
      </c>
      <c r="P36" s="59"/>
      <c r="Q36" s="59">
        <v>0.59000000000000008</v>
      </c>
      <c r="R36" s="59"/>
      <c r="S36" s="59">
        <v>0.01</v>
      </c>
      <c r="T36" s="59"/>
      <c r="U36" s="59">
        <v>0.37</v>
      </c>
      <c r="V36" s="59">
        <v>0.17</v>
      </c>
      <c r="W36" s="59">
        <v>0.16</v>
      </c>
      <c r="X36" s="59">
        <v>1.46</v>
      </c>
      <c r="Y36" s="59"/>
      <c r="Z36" s="59">
        <v>13.010000000000002</v>
      </c>
      <c r="AA36" s="251">
        <f t="shared" si="0"/>
        <v>5.1643522350212933E-4</v>
      </c>
    </row>
    <row r="37" spans="1:27" x14ac:dyDescent="0.3">
      <c r="A37" s="35" t="s">
        <v>40</v>
      </c>
      <c r="B37" s="59">
        <v>1.0900000000000001</v>
      </c>
      <c r="C37" s="59"/>
      <c r="D37" s="59">
        <v>0.37</v>
      </c>
      <c r="E37" s="59">
        <v>0.23</v>
      </c>
      <c r="F37" s="59">
        <v>0.16999999999999998</v>
      </c>
      <c r="G37" s="59"/>
      <c r="H37" s="59">
        <v>0.2</v>
      </c>
      <c r="I37" s="59"/>
      <c r="J37" s="59">
        <v>0.45999999999999996</v>
      </c>
      <c r="K37" s="59"/>
      <c r="L37" s="59">
        <v>0.48</v>
      </c>
      <c r="M37" s="59">
        <v>0.56000000000000005</v>
      </c>
      <c r="N37" s="59">
        <v>0.83000000000000007</v>
      </c>
      <c r="O37" s="59">
        <v>0.24</v>
      </c>
      <c r="P37" s="59">
        <v>0.14000000000000001</v>
      </c>
      <c r="Q37" s="59">
        <v>0.1</v>
      </c>
      <c r="R37" s="59"/>
      <c r="S37" s="59"/>
      <c r="T37" s="59">
        <v>7.0000000000000007E-2</v>
      </c>
      <c r="U37" s="59"/>
      <c r="V37" s="59"/>
      <c r="W37" s="59">
        <v>1.1099999999999999</v>
      </c>
      <c r="X37" s="59">
        <v>0.18</v>
      </c>
      <c r="Y37" s="59"/>
      <c r="Z37" s="59">
        <v>6.2299999999999995</v>
      </c>
      <c r="AA37" s="251">
        <f t="shared" si="0"/>
        <v>2.4730141755713027E-4</v>
      </c>
    </row>
    <row r="38" spans="1:27" x14ac:dyDescent="0.3">
      <c r="A38" s="35" t="s">
        <v>41</v>
      </c>
      <c r="B38" s="59">
        <v>150.62999999999997</v>
      </c>
      <c r="C38" s="59">
        <v>115.17</v>
      </c>
      <c r="D38" s="59">
        <v>102.80999999999999</v>
      </c>
      <c r="E38" s="59">
        <v>69.38</v>
      </c>
      <c r="F38" s="59">
        <v>181.13000000000002</v>
      </c>
      <c r="G38" s="59">
        <v>265.01000000000005</v>
      </c>
      <c r="H38" s="59">
        <v>450.51999999999992</v>
      </c>
      <c r="I38" s="59">
        <v>269.96999999999997</v>
      </c>
      <c r="J38" s="59">
        <v>370.66000000000008</v>
      </c>
      <c r="K38" s="59">
        <v>298.33</v>
      </c>
      <c r="L38" s="59">
        <v>481.4</v>
      </c>
      <c r="M38" s="59">
        <v>670.15999999999985</v>
      </c>
      <c r="N38" s="59">
        <v>524.33999999999946</v>
      </c>
      <c r="O38" s="59">
        <v>423.10999999999996</v>
      </c>
      <c r="P38" s="59">
        <v>414.27000000000015</v>
      </c>
      <c r="Q38" s="59">
        <v>442.97</v>
      </c>
      <c r="R38" s="59">
        <v>305.5800000000001</v>
      </c>
      <c r="S38" s="59">
        <v>342.02000000000004</v>
      </c>
      <c r="T38" s="59">
        <v>392.31999999999994</v>
      </c>
      <c r="U38" s="59">
        <v>272.40999999999985</v>
      </c>
      <c r="V38" s="59">
        <v>440.71000000000004</v>
      </c>
      <c r="W38" s="59">
        <v>295.37000000000006</v>
      </c>
      <c r="X38" s="59">
        <v>311.64</v>
      </c>
      <c r="Y38" s="59">
        <v>0.1</v>
      </c>
      <c r="Z38" s="59">
        <v>7590.0099999999957</v>
      </c>
      <c r="AA38" s="251">
        <f t="shared" si="0"/>
        <v>0.30128735670510326</v>
      </c>
    </row>
    <row r="39" spans="1:27" x14ac:dyDescent="0.3">
      <c r="A39" s="35" t="s">
        <v>42</v>
      </c>
      <c r="B39" s="59">
        <v>25.169999999999995</v>
      </c>
      <c r="C39" s="59">
        <v>9.41</v>
      </c>
      <c r="D39" s="59">
        <v>3.35</v>
      </c>
      <c r="E39" s="59">
        <v>3.87</v>
      </c>
      <c r="F39" s="59">
        <v>11.759999999999998</v>
      </c>
      <c r="G39" s="59">
        <v>6.4</v>
      </c>
      <c r="H39" s="59">
        <v>18.950000000000003</v>
      </c>
      <c r="I39" s="59">
        <v>11.530000000000001</v>
      </c>
      <c r="J39" s="59">
        <v>7.0099999999999989</v>
      </c>
      <c r="K39" s="59">
        <v>14.930000000000001</v>
      </c>
      <c r="L39" s="59">
        <v>26.069999999999993</v>
      </c>
      <c r="M39" s="59">
        <v>37.68</v>
      </c>
      <c r="N39" s="59">
        <v>39.159999999999997</v>
      </c>
      <c r="O39" s="59">
        <v>15.780000000000001</v>
      </c>
      <c r="P39" s="59">
        <v>14.439999999999998</v>
      </c>
      <c r="Q39" s="59">
        <v>29.240000000000002</v>
      </c>
      <c r="R39" s="59">
        <v>13.749999999999998</v>
      </c>
      <c r="S39" s="59">
        <v>19.510000000000002</v>
      </c>
      <c r="T39" s="59">
        <v>28.019999999999996</v>
      </c>
      <c r="U39" s="59">
        <v>11.059999999999999</v>
      </c>
      <c r="V39" s="59">
        <v>14.200000000000003</v>
      </c>
      <c r="W39" s="59">
        <v>14.620000000000001</v>
      </c>
      <c r="X39" s="59">
        <v>10.27</v>
      </c>
      <c r="Y39" s="59"/>
      <c r="Z39" s="59">
        <v>386.17999999999989</v>
      </c>
      <c r="AA39" s="251">
        <f t="shared" si="0"/>
        <v>1.5329512268412929E-2</v>
      </c>
    </row>
    <row r="40" spans="1:27" x14ac:dyDescent="0.3">
      <c r="A40" s="245" t="s">
        <v>43</v>
      </c>
      <c r="B40" s="257">
        <v>28.010000000000005</v>
      </c>
      <c r="C40" s="257">
        <v>17.95</v>
      </c>
      <c r="D40" s="257">
        <v>24.189999999999998</v>
      </c>
      <c r="E40" s="257">
        <v>23.25</v>
      </c>
      <c r="F40" s="257">
        <v>57.390000000000008</v>
      </c>
      <c r="G40" s="257">
        <v>59.15</v>
      </c>
      <c r="H40" s="257">
        <v>56.099999999999994</v>
      </c>
      <c r="I40" s="257">
        <v>152.81000000000003</v>
      </c>
      <c r="J40" s="257">
        <v>124.24</v>
      </c>
      <c r="K40" s="257">
        <v>252.84999999999994</v>
      </c>
      <c r="L40" s="257">
        <v>179.57</v>
      </c>
      <c r="M40" s="257">
        <v>249.59</v>
      </c>
      <c r="N40" s="257">
        <v>244.19999999999996</v>
      </c>
      <c r="O40" s="257">
        <v>287.59999999999997</v>
      </c>
      <c r="P40" s="257">
        <v>250.95</v>
      </c>
      <c r="Q40" s="257">
        <v>280.95999999999998</v>
      </c>
      <c r="R40" s="257">
        <v>392.4500000000001</v>
      </c>
      <c r="S40" s="257">
        <v>204.79000000000002</v>
      </c>
      <c r="T40" s="257">
        <v>237.71</v>
      </c>
      <c r="U40" s="257">
        <v>267.21000000000004</v>
      </c>
      <c r="V40" s="257">
        <v>258.87000000000006</v>
      </c>
      <c r="W40" s="257">
        <v>274.6099999999999</v>
      </c>
      <c r="X40" s="257">
        <v>286.08000000000004</v>
      </c>
      <c r="Y40" s="257">
        <v>0.51</v>
      </c>
      <c r="Z40" s="257">
        <v>4211.04</v>
      </c>
      <c r="AA40" s="258">
        <f>Z40/$Z$53</f>
        <v>0.16715829235790977</v>
      </c>
    </row>
    <row r="41" spans="1:27" x14ac:dyDescent="0.3">
      <c r="A41" s="35" t="s">
        <v>44</v>
      </c>
      <c r="B41" s="59">
        <v>27.750000000000004</v>
      </c>
      <c r="C41" s="59">
        <v>16.64</v>
      </c>
      <c r="D41" s="59">
        <v>24.189999999999998</v>
      </c>
      <c r="E41" s="59">
        <v>23.25</v>
      </c>
      <c r="F41" s="59">
        <v>51.38</v>
      </c>
      <c r="G41" s="59">
        <v>59.15</v>
      </c>
      <c r="H41" s="59">
        <v>52.98</v>
      </c>
      <c r="I41" s="59">
        <v>135.68</v>
      </c>
      <c r="J41" s="59">
        <v>120.17</v>
      </c>
      <c r="K41" s="59">
        <v>125.77000000000004</v>
      </c>
      <c r="L41" s="59">
        <v>138.71000000000004</v>
      </c>
      <c r="M41" s="59">
        <v>174.13</v>
      </c>
      <c r="N41" s="59">
        <v>225.59999999999997</v>
      </c>
      <c r="O41" s="59">
        <v>247.85</v>
      </c>
      <c r="P41" s="59">
        <v>234.61999999999998</v>
      </c>
      <c r="Q41" s="59">
        <v>278.89</v>
      </c>
      <c r="R41" s="59">
        <v>315.5</v>
      </c>
      <c r="S41" s="59">
        <v>198.64000000000001</v>
      </c>
      <c r="T41" s="59">
        <v>199.83999999999997</v>
      </c>
      <c r="U41" s="59">
        <v>215.38000000000002</v>
      </c>
      <c r="V41" s="59">
        <v>243.24000000000004</v>
      </c>
      <c r="W41" s="59">
        <v>246.65999999999991</v>
      </c>
      <c r="X41" s="59">
        <v>252.50000000000003</v>
      </c>
      <c r="Y41" s="59">
        <v>0.47</v>
      </c>
      <c r="Z41" s="59">
        <v>3608.99</v>
      </c>
      <c r="AA41" s="251">
        <f t="shared" si="0"/>
        <v>0.14325976612351646</v>
      </c>
    </row>
    <row r="42" spans="1:27" x14ac:dyDescent="0.3">
      <c r="A42" s="35" t="s">
        <v>45</v>
      </c>
      <c r="B42" s="59">
        <v>0.26</v>
      </c>
      <c r="C42" s="59">
        <v>1.3100000000000003</v>
      </c>
      <c r="D42" s="59"/>
      <c r="E42" s="59"/>
      <c r="F42" s="59">
        <v>6.01</v>
      </c>
      <c r="G42" s="59"/>
      <c r="H42" s="59">
        <v>3.12</v>
      </c>
      <c r="I42" s="59">
        <v>17.13</v>
      </c>
      <c r="J42" s="59">
        <v>4.07</v>
      </c>
      <c r="K42" s="59">
        <v>127.07999999999998</v>
      </c>
      <c r="L42" s="59">
        <v>40.86</v>
      </c>
      <c r="M42" s="59">
        <v>75.459999999999994</v>
      </c>
      <c r="N42" s="59">
        <v>18.600000000000001</v>
      </c>
      <c r="O42" s="59">
        <v>39.75</v>
      </c>
      <c r="P42" s="59">
        <v>16.330000000000002</v>
      </c>
      <c r="Q42" s="59">
        <v>2.0700000000000003</v>
      </c>
      <c r="R42" s="59">
        <v>76.950000000000017</v>
      </c>
      <c r="S42" s="59">
        <v>6.15</v>
      </c>
      <c r="T42" s="59">
        <v>37.870000000000005</v>
      </c>
      <c r="U42" s="59">
        <v>51.830000000000005</v>
      </c>
      <c r="V42" s="59">
        <v>15.629999999999999</v>
      </c>
      <c r="W42" s="59">
        <v>27.95</v>
      </c>
      <c r="X42" s="59">
        <v>33.58</v>
      </c>
      <c r="Y42" s="59">
        <v>0.04</v>
      </c>
      <c r="Z42" s="59">
        <v>602.04999999999995</v>
      </c>
      <c r="AA42" s="251">
        <f t="shared" si="0"/>
        <v>2.3898526234393303E-2</v>
      </c>
    </row>
    <row r="43" spans="1:27" x14ac:dyDescent="0.3">
      <c r="A43" s="245" t="s">
        <v>46</v>
      </c>
      <c r="B43" s="257"/>
      <c r="C43" s="257"/>
      <c r="D43" s="257"/>
      <c r="E43" s="257"/>
      <c r="F43" s="257"/>
      <c r="G43" s="257"/>
      <c r="H43" s="257">
        <v>0.03</v>
      </c>
      <c r="I43" s="257"/>
      <c r="J43" s="257"/>
      <c r="K43" s="257"/>
      <c r="L43" s="257"/>
      <c r="M43" s="257"/>
      <c r="N43" s="257"/>
      <c r="O43" s="257"/>
      <c r="P43" s="257"/>
      <c r="Q43" s="257"/>
      <c r="R43" s="257">
        <v>0.16</v>
      </c>
      <c r="S43" s="257"/>
      <c r="T43" s="257"/>
      <c r="U43" s="257"/>
      <c r="V43" s="257"/>
      <c r="W43" s="257"/>
      <c r="X43" s="257"/>
      <c r="Y43" s="257"/>
      <c r="Z43" s="257">
        <v>0.19</v>
      </c>
      <c r="AA43" s="258">
        <f>Z43/$Z$53</f>
        <v>7.5420978067182594E-6</v>
      </c>
    </row>
    <row r="44" spans="1:27" x14ac:dyDescent="0.3">
      <c r="A44" s="35" t="s">
        <v>48</v>
      </c>
      <c r="B44" s="59"/>
      <c r="C44" s="59"/>
      <c r="D44" s="59"/>
      <c r="E44" s="59"/>
      <c r="F44" s="59"/>
      <c r="G44" s="59"/>
      <c r="H44" s="59">
        <v>0.03</v>
      </c>
      <c r="I44" s="59"/>
      <c r="J44" s="59"/>
      <c r="K44" s="59"/>
      <c r="L44" s="59"/>
      <c r="M44" s="59"/>
      <c r="N44" s="59"/>
      <c r="O44" s="59"/>
      <c r="P44" s="59"/>
      <c r="Q44" s="59"/>
      <c r="R44" s="59">
        <v>0.16</v>
      </c>
      <c r="S44" s="59"/>
      <c r="T44" s="59"/>
      <c r="U44" s="59"/>
      <c r="V44" s="59"/>
      <c r="W44" s="59"/>
      <c r="X44" s="59"/>
      <c r="Y44" s="59"/>
      <c r="Z44" s="59">
        <v>0.19</v>
      </c>
      <c r="AA44" s="251">
        <f t="shared" si="0"/>
        <v>7.5420978067182594E-6</v>
      </c>
    </row>
    <row r="45" spans="1:27" x14ac:dyDescent="0.3">
      <c r="A45" s="245" t="s">
        <v>49</v>
      </c>
      <c r="B45" s="257"/>
      <c r="C45" s="257">
        <v>0.27</v>
      </c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>
        <v>2.5299999999999998</v>
      </c>
      <c r="T45" s="257"/>
      <c r="U45" s="257"/>
      <c r="V45" s="257"/>
      <c r="W45" s="257"/>
      <c r="X45" s="257"/>
      <c r="Y45" s="257"/>
      <c r="Z45" s="257">
        <v>2.8</v>
      </c>
      <c r="AA45" s="258">
        <f>Z45/$Z$53</f>
        <v>1.1114670452005855E-4</v>
      </c>
    </row>
    <row r="46" spans="1:27" x14ac:dyDescent="0.3">
      <c r="A46" s="35" t="s">
        <v>49</v>
      </c>
      <c r="B46" s="59"/>
      <c r="C46" s="59">
        <v>0.27</v>
      </c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>
        <v>2.5299999999999998</v>
      </c>
      <c r="T46" s="59"/>
      <c r="U46" s="59"/>
      <c r="V46" s="59"/>
      <c r="W46" s="59"/>
      <c r="X46" s="59"/>
      <c r="Y46" s="59"/>
      <c r="Z46" s="59">
        <v>2.8</v>
      </c>
      <c r="AA46" s="251">
        <f t="shared" si="0"/>
        <v>1.1114670452005855E-4</v>
      </c>
    </row>
    <row r="47" spans="1:27" x14ac:dyDescent="0.3">
      <c r="A47" s="245" t="s">
        <v>50</v>
      </c>
      <c r="B47" s="257">
        <v>1.4</v>
      </c>
      <c r="C47" s="257">
        <v>0.23</v>
      </c>
      <c r="D47" s="257">
        <v>0.47</v>
      </c>
      <c r="E47" s="257">
        <v>0.08</v>
      </c>
      <c r="F47" s="257">
        <v>1.6199999999999999</v>
      </c>
      <c r="G47" s="257"/>
      <c r="H47" s="257"/>
      <c r="I47" s="257">
        <v>1.19</v>
      </c>
      <c r="J47" s="257">
        <v>2.1800000000000002</v>
      </c>
      <c r="K47" s="257">
        <v>5.13</v>
      </c>
      <c r="L47" s="257">
        <v>3.4299999999999997</v>
      </c>
      <c r="M47" s="257">
        <v>3.1199999999999997</v>
      </c>
      <c r="N47" s="257">
        <v>6.42</v>
      </c>
      <c r="O47" s="257">
        <v>1.88</v>
      </c>
      <c r="P47" s="257">
        <v>2.5</v>
      </c>
      <c r="Q47" s="257">
        <v>0.87</v>
      </c>
      <c r="R47" s="257">
        <v>1.18</v>
      </c>
      <c r="S47" s="257">
        <v>0.76</v>
      </c>
      <c r="T47" s="257">
        <v>0.87</v>
      </c>
      <c r="U47" s="257">
        <v>0.92</v>
      </c>
      <c r="V47" s="257">
        <v>2.41</v>
      </c>
      <c r="W47" s="257">
        <v>1.6</v>
      </c>
      <c r="X47" s="257">
        <v>2.21</v>
      </c>
      <c r="Y47" s="257">
        <v>0.1</v>
      </c>
      <c r="Z47" s="257">
        <v>40.569999999999993</v>
      </c>
      <c r="AA47" s="258">
        <f>Z47/$Z$53</f>
        <v>1.6104363579924196E-3</v>
      </c>
    </row>
    <row r="48" spans="1:27" x14ac:dyDescent="0.3">
      <c r="A48" s="35" t="s">
        <v>50</v>
      </c>
      <c r="B48" s="59">
        <v>1.4</v>
      </c>
      <c r="C48" s="59">
        <v>0.23</v>
      </c>
      <c r="D48" s="59">
        <v>0.47</v>
      </c>
      <c r="E48" s="59">
        <v>0.08</v>
      </c>
      <c r="F48" s="59">
        <v>1.6199999999999999</v>
      </c>
      <c r="G48" s="59"/>
      <c r="H48" s="59"/>
      <c r="I48" s="59">
        <v>1.19</v>
      </c>
      <c r="J48" s="59">
        <v>2.1800000000000002</v>
      </c>
      <c r="K48" s="59">
        <v>5.13</v>
      </c>
      <c r="L48" s="59">
        <v>3.4299999999999997</v>
      </c>
      <c r="M48" s="59">
        <v>3.1199999999999997</v>
      </c>
      <c r="N48" s="59">
        <v>6.42</v>
      </c>
      <c r="O48" s="59">
        <v>1.88</v>
      </c>
      <c r="P48" s="59">
        <v>2.5</v>
      </c>
      <c r="Q48" s="59">
        <v>0.87</v>
      </c>
      <c r="R48" s="59">
        <v>1.18</v>
      </c>
      <c r="S48" s="59">
        <v>0.76</v>
      </c>
      <c r="T48" s="59">
        <v>0.87</v>
      </c>
      <c r="U48" s="59">
        <v>0.92</v>
      </c>
      <c r="V48" s="59">
        <v>2.41</v>
      </c>
      <c r="W48" s="59">
        <v>1.6</v>
      </c>
      <c r="X48" s="59">
        <v>2.21</v>
      </c>
      <c r="Y48" s="59">
        <v>0.1</v>
      </c>
      <c r="Z48" s="59">
        <v>40.569999999999993</v>
      </c>
      <c r="AA48" s="251">
        <f t="shared" si="0"/>
        <v>1.6104363579924196E-3</v>
      </c>
    </row>
    <row r="49" spans="1:27" x14ac:dyDescent="0.3">
      <c r="A49" s="245" t="s">
        <v>52</v>
      </c>
      <c r="B49" s="257">
        <v>11.62</v>
      </c>
      <c r="C49" s="257">
        <v>16.89</v>
      </c>
      <c r="D49" s="257">
        <v>8.41</v>
      </c>
      <c r="E49" s="257">
        <v>33.69</v>
      </c>
      <c r="F49" s="257">
        <v>7.620000000000001</v>
      </c>
      <c r="G49" s="257">
        <v>48.959999999999994</v>
      </c>
      <c r="H49" s="257">
        <v>48.330000000000013</v>
      </c>
      <c r="I49" s="257">
        <v>77.38000000000001</v>
      </c>
      <c r="J49" s="257">
        <v>62.349999999999994</v>
      </c>
      <c r="K49" s="257">
        <v>152.24999999999997</v>
      </c>
      <c r="L49" s="257">
        <v>167.87000000000003</v>
      </c>
      <c r="M49" s="257">
        <v>320.83</v>
      </c>
      <c r="N49" s="257">
        <v>222.51</v>
      </c>
      <c r="O49" s="257">
        <v>252.98000000000002</v>
      </c>
      <c r="P49" s="257">
        <v>308.29999999999995</v>
      </c>
      <c r="Q49" s="257">
        <v>349.05</v>
      </c>
      <c r="R49" s="257">
        <v>234.72000000000003</v>
      </c>
      <c r="S49" s="257">
        <v>245.39999999999995</v>
      </c>
      <c r="T49" s="257">
        <v>123.43999999999997</v>
      </c>
      <c r="U49" s="257">
        <v>198.60999999999996</v>
      </c>
      <c r="V49" s="257">
        <v>198.33000000000004</v>
      </c>
      <c r="W49" s="257">
        <v>191.07000000000002</v>
      </c>
      <c r="X49" s="257">
        <v>210.94</v>
      </c>
      <c r="Y49" s="257">
        <v>7.5699999999999985</v>
      </c>
      <c r="Z49" s="257">
        <v>3499.1200000000017</v>
      </c>
      <c r="AA49" s="258">
        <f>Z49/$Z$53</f>
        <v>0.13889844882865268</v>
      </c>
    </row>
    <row r="50" spans="1:27" x14ac:dyDescent="0.3">
      <c r="A50" s="35" t="s">
        <v>52</v>
      </c>
      <c r="B50" s="59">
        <v>11.62</v>
      </c>
      <c r="C50" s="59">
        <v>16.89</v>
      </c>
      <c r="D50" s="59">
        <v>8.41</v>
      </c>
      <c r="E50" s="59">
        <v>33.69</v>
      </c>
      <c r="F50" s="59">
        <v>7.620000000000001</v>
      </c>
      <c r="G50" s="59">
        <v>48.959999999999994</v>
      </c>
      <c r="H50" s="59">
        <v>48.330000000000013</v>
      </c>
      <c r="I50" s="59">
        <v>77.38000000000001</v>
      </c>
      <c r="J50" s="59">
        <v>62.349999999999994</v>
      </c>
      <c r="K50" s="59">
        <v>152.24999999999997</v>
      </c>
      <c r="L50" s="59">
        <v>167.87000000000003</v>
      </c>
      <c r="M50" s="59">
        <v>320.83</v>
      </c>
      <c r="N50" s="59">
        <v>222.51</v>
      </c>
      <c r="O50" s="59">
        <v>252.98000000000002</v>
      </c>
      <c r="P50" s="59">
        <v>308.29999999999995</v>
      </c>
      <c r="Q50" s="59">
        <v>349.05</v>
      </c>
      <c r="R50" s="59">
        <v>234.72000000000003</v>
      </c>
      <c r="S50" s="59">
        <v>245.39999999999995</v>
      </c>
      <c r="T50" s="59">
        <v>123.43999999999997</v>
      </c>
      <c r="U50" s="59">
        <v>198.60999999999996</v>
      </c>
      <c r="V50" s="59">
        <v>198.33000000000004</v>
      </c>
      <c r="W50" s="59">
        <v>191.07000000000002</v>
      </c>
      <c r="X50" s="59">
        <v>210.94</v>
      </c>
      <c r="Y50" s="59">
        <v>7.5699999999999985</v>
      </c>
      <c r="Z50" s="59">
        <v>3499.1200000000017</v>
      </c>
      <c r="AA50" s="251">
        <f t="shared" si="0"/>
        <v>0.13889844882865268</v>
      </c>
    </row>
    <row r="51" spans="1:27" x14ac:dyDescent="0.3">
      <c r="A51" s="245" t="s">
        <v>53</v>
      </c>
      <c r="B51" s="257">
        <v>1.19</v>
      </c>
      <c r="C51" s="257">
        <v>1.4300000000000002</v>
      </c>
      <c r="D51" s="257"/>
      <c r="E51" s="257">
        <v>6.19</v>
      </c>
      <c r="F51" s="257">
        <v>0.32</v>
      </c>
      <c r="G51" s="257">
        <v>5.47</v>
      </c>
      <c r="H51" s="257">
        <v>5.94</v>
      </c>
      <c r="I51" s="257">
        <v>6.37</v>
      </c>
      <c r="J51" s="257">
        <v>0.75</v>
      </c>
      <c r="K51" s="257">
        <v>0.37</v>
      </c>
      <c r="L51" s="257">
        <v>1.1000000000000001</v>
      </c>
      <c r="M51" s="257">
        <v>0.83000000000000007</v>
      </c>
      <c r="N51" s="257">
        <v>0.51</v>
      </c>
      <c r="O51" s="257">
        <v>0.25</v>
      </c>
      <c r="P51" s="257"/>
      <c r="Q51" s="257"/>
      <c r="R51" s="257"/>
      <c r="S51" s="257">
        <v>1.76</v>
      </c>
      <c r="T51" s="257"/>
      <c r="U51" s="257"/>
      <c r="V51" s="257">
        <v>0.22</v>
      </c>
      <c r="W51" s="257"/>
      <c r="X51" s="257"/>
      <c r="Y51" s="257">
        <v>0.04</v>
      </c>
      <c r="Z51" s="257">
        <v>32.739999999999995</v>
      </c>
      <c r="AA51" s="258">
        <f>Z51/$Z$53</f>
        <v>1.2996225378523987E-3</v>
      </c>
    </row>
    <row r="52" spans="1:27" x14ac:dyDescent="0.3">
      <c r="A52" s="35" t="s">
        <v>53</v>
      </c>
      <c r="B52" s="59">
        <v>1.19</v>
      </c>
      <c r="C52" s="59">
        <v>1.4300000000000002</v>
      </c>
      <c r="D52" s="59"/>
      <c r="E52" s="59">
        <v>6.19</v>
      </c>
      <c r="F52" s="59">
        <v>0.32</v>
      </c>
      <c r="G52" s="59">
        <v>5.47</v>
      </c>
      <c r="H52" s="59">
        <v>5.94</v>
      </c>
      <c r="I52" s="59">
        <v>6.37</v>
      </c>
      <c r="J52" s="59">
        <v>0.75</v>
      </c>
      <c r="K52" s="59">
        <v>0.37</v>
      </c>
      <c r="L52" s="59">
        <v>1.1000000000000001</v>
      </c>
      <c r="M52" s="59">
        <v>0.83000000000000007</v>
      </c>
      <c r="N52" s="59">
        <v>0.51</v>
      </c>
      <c r="O52" s="59">
        <v>0.25</v>
      </c>
      <c r="P52" s="59"/>
      <c r="Q52" s="59"/>
      <c r="R52" s="59"/>
      <c r="S52" s="59">
        <v>1.76</v>
      </c>
      <c r="T52" s="59"/>
      <c r="U52" s="59"/>
      <c r="V52" s="59">
        <v>0.22</v>
      </c>
      <c r="W52" s="59"/>
      <c r="X52" s="59"/>
      <c r="Y52" s="59">
        <v>0.04</v>
      </c>
      <c r="Z52" s="59">
        <v>32.739999999999995</v>
      </c>
      <c r="AA52" s="251">
        <f t="shared" si="0"/>
        <v>1.2996225378523987E-3</v>
      </c>
    </row>
    <row r="53" spans="1:27" x14ac:dyDescent="0.3">
      <c r="A53" s="247" t="s">
        <v>57</v>
      </c>
      <c r="B53" s="261">
        <v>340.16000000000008</v>
      </c>
      <c r="C53" s="261">
        <v>349.98999999999978</v>
      </c>
      <c r="D53" s="261">
        <v>188.81000000000006</v>
      </c>
      <c r="E53" s="261">
        <v>250.92999999999998</v>
      </c>
      <c r="F53" s="261">
        <v>348.62999999999988</v>
      </c>
      <c r="G53" s="261">
        <v>541.41</v>
      </c>
      <c r="H53" s="261">
        <v>908.79000000000053</v>
      </c>
      <c r="I53" s="261">
        <v>796.32999999999981</v>
      </c>
      <c r="J53" s="261">
        <v>1017.4899999999996</v>
      </c>
      <c r="K53" s="261">
        <v>1201.6899999999991</v>
      </c>
      <c r="L53" s="261">
        <v>1366.9099999999985</v>
      </c>
      <c r="M53" s="261">
        <v>1938.5400000000013</v>
      </c>
      <c r="N53" s="261">
        <v>1647.4100000000003</v>
      </c>
      <c r="O53" s="261">
        <v>1679.130000000001</v>
      </c>
      <c r="P53" s="261">
        <v>1637.3700000000003</v>
      </c>
      <c r="Q53" s="261">
        <v>1866.5599999999997</v>
      </c>
      <c r="R53" s="261">
        <v>1522.0499999999997</v>
      </c>
      <c r="S53" s="261">
        <v>1220.0999999999999</v>
      </c>
      <c r="T53" s="261">
        <v>1280.7399999999996</v>
      </c>
      <c r="U53" s="261">
        <v>1198.24</v>
      </c>
      <c r="V53" s="261">
        <v>1433.5700000000011</v>
      </c>
      <c r="W53" s="261">
        <v>1243.3999999999994</v>
      </c>
      <c r="X53" s="261">
        <v>1181.7899999999995</v>
      </c>
      <c r="Y53" s="261">
        <v>31.890000000000008</v>
      </c>
      <c r="Z53" s="261">
        <v>25191.930000000011</v>
      </c>
      <c r="AA53" s="264">
        <f t="shared" si="0"/>
        <v>1</v>
      </c>
    </row>
    <row r="58" spans="1:27" ht="15.6" x14ac:dyDescent="0.3">
      <c r="A58" s="335" t="s">
        <v>77</v>
      </c>
      <c r="B58" s="336" t="s">
        <v>151</v>
      </c>
      <c r="C58" s="336">
        <v>2000</v>
      </c>
      <c r="D58" s="336">
        <v>2001</v>
      </c>
      <c r="E58" s="336">
        <v>2002</v>
      </c>
      <c r="F58" s="336">
        <v>2003</v>
      </c>
      <c r="G58" s="336">
        <v>2004</v>
      </c>
      <c r="H58" s="336">
        <v>2005</v>
      </c>
      <c r="I58" s="336">
        <v>2006</v>
      </c>
      <c r="J58" s="336">
        <v>2007</v>
      </c>
      <c r="K58" s="336">
        <v>2008</v>
      </c>
      <c r="L58" s="336">
        <v>2009</v>
      </c>
      <c r="M58" s="336">
        <v>2010</v>
      </c>
      <c r="N58" s="336">
        <v>2011</v>
      </c>
      <c r="O58" s="336">
        <v>2012</v>
      </c>
      <c r="P58" s="336">
        <v>2013</v>
      </c>
      <c r="Q58" s="336">
        <v>2014</v>
      </c>
      <c r="R58" s="336">
        <v>2015</v>
      </c>
      <c r="S58" s="336">
        <v>2016</v>
      </c>
      <c r="T58" s="336">
        <v>2017</v>
      </c>
      <c r="U58" s="336">
        <v>2018</v>
      </c>
      <c r="V58" s="336">
        <v>2019</v>
      </c>
      <c r="W58" s="336">
        <v>2020</v>
      </c>
      <c r="X58" s="336">
        <v>2021</v>
      </c>
      <c r="Y58" s="339" t="s">
        <v>152</v>
      </c>
    </row>
    <row r="59" spans="1:27" x14ac:dyDescent="0.3">
      <c r="A59" s="245" t="s">
        <v>6</v>
      </c>
      <c r="B59" s="313">
        <f>B10/$Z$10</f>
        <v>9.3584456842385356E-3</v>
      </c>
      <c r="C59" s="313">
        <f t="shared" ref="C59:Y59" si="1">C10/$Z$10</f>
        <v>3.039147411169103E-2</v>
      </c>
      <c r="D59" s="313">
        <f t="shared" si="1"/>
        <v>1.2535309352968337E-2</v>
      </c>
      <c r="E59" s="313">
        <f t="shared" si="1"/>
        <v>4.4757783707227768E-3</v>
      </c>
      <c r="F59" s="313">
        <f t="shared" si="1"/>
        <v>1.0164398782463091E-2</v>
      </c>
      <c r="G59" s="313">
        <f t="shared" si="1"/>
        <v>2.621303766070158E-3</v>
      </c>
      <c r="H59" s="313">
        <f t="shared" si="1"/>
        <v>1.0101800483571862E-2</v>
      </c>
      <c r="I59" s="313">
        <f t="shared" si="1"/>
        <v>2.3396114210596339E-3</v>
      </c>
      <c r="J59" s="313">
        <f t="shared" si="1"/>
        <v>4.0555872894154119E-2</v>
      </c>
      <c r="K59" s="313">
        <f t="shared" si="1"/>
        <v>5.6221097191683833E-2</v>
      </c>
      <c r="L59" s="313">
        <f t="shared" si="1"/>
        <v>3.4014350660020828E-2</v>
      </c>
      <c r="M59" s="313">
        <f t="shared" si="1"/>
        <v>5.3701515661311906E-2</v>
      </c>
      <c r="N59" s="313">
        <f t="shared" si="1"/>
        <v>5.1213233280385628E-2</v>
      </c>
      <c r="O59" s="313">
        <f t="shared" si="1"/>
        <v>0.11482092974123428</v>
      </c>
      <c r="P59" s="313">
        <f t="shared" si="1"/>
        <v>8.4077340198280157E-2</v>
      </c>
      <c r="Q59" s="313">
        <f t="shared" si="1"/>
        <v>0.14714512633119198</v>
      </c>
      <c r="R59" s="313">
        <f t="shared" si="1"/>
        <v>9.2121221605802883E-2</v>
      </c>
      <c r="S59" s="313">
        <f t="shared" si="1"/>
        <v>5.9210165963739944E-2</v>
      </c>
      <c r="T59" s="313">
        <f t="shared" si="1"/>
        <v>7.7277599981220538E-2</v>
      </c>
      <c r="U59" s="313">
        <f t="shared" si="1"/>
        <v>3.0610568157810325E-2</v>
      </c>
      <c r="V59" s="313">
        <f t="shared" si="1"/>
        <v>2.8239657587305077E-2</v>
      </c>
      <c r="W59" s="313">
        <f t="shared" si="1"/>
        <v>3.3059726601929601E-2</v>
      </c>
      <c r="X59" s="313">
        <f t="shared" si="1"/>
        <v>1.5641749935445513E-2</v>
      </c>
      <c r="Y59" s="314">
        <f t="shared" si="1"/>
        <v>1.0172223569824494E-4</v>
      </c>
    </row>
    <row r="60" spans="1:27" x14ac:dyDescent="0.3">
      <c r="A60" s="245" t="s">
        <v>15</v>
      </c>
      <c r="B60" s="313">
        <f>B19/$Z$19</f>
        <v>1.360530238267464E-2</v>
      </c>
      <c r="C60" s="313">
        <f t="shared" ref="C60:Y60" si="2">C19/$Z$19</f>
        <v>1.8501622060016213E-2</v>
      </c>
      <c r="D60" s="313">
        <f t="shared" si="2"/>
        <v>3.8907520659345468E-3</v>
      </c>
      <c r="E60" s="313">
        <f t="shared" si="2"/>
        <v>1.4543740821113073E-2</v>
      </c>
      <c r="F60" s="313">
        <f t="shared" si="2"/>
        <v>1.0151574932596826E-2</v>
      </c>
      <c r="G60" s="313">
        <f t="shared" si="2"/>
        <v>1.9966134017228892E-2</v>
      </c>
      <c r="H60" s="313">
        <f t="shared" si="2"/>
        <v>3.877189233028646E-2</v>
      </c>
      <c r="I60" s="313">
        <f t="shared" si="2"/>
        <v>3.5662030643782448E-2</v>
      </c>
      <c r="J60" s="313">
        <f t="shared" si="2"/>
        <v>5.1385326932772153E-2</v>
      </c>
      <c r="K60" s="313">
        <f t="shared" si="2"/>
        <v>5.2389524561057395E-2</v>
      </c>
      <c r="L60" s="313">
        <f t="shared" si="2"/>
        <v>5.8680487056399437E-2</v>
      </c>
      <c r="M60" s="313">
        <f t="shared" si="2"/>
        <v>6.4824861357708055E-2</v>
      </c>
      <c r="N60" s="313">
        <f t="shared" si="2"/>
        <v>5.9998410819578678E-2</v>
      </c>
      <c r="O60" s="313">
        <f t="shared" si="2"/>
        <v>6.2591788869161114E-2</v>
      </c>
      <c r="P60" s="313">
        <f t="shared" si="2"/>
        <v>6.4564564564564539E-2</v>
      </c>
      <c r="Q60" s="313">
        <f t="shared" si="2"/>
        <v>6.7704565879748324E-2</v>
      </c>
      <c r="R60" s="313">
        <f t="shared" si="2"/>
        <v>5.6550163301988067E-2</v>
      </c>
      <c r="S60" s="313">
        <f t="shared" si="2"/>
        <v>4.0946055544595669E-2</v>
      </c>
      <c r="T60" s="313">
        <f t="shared" si="2"/>
        <v>5.1142839920212145E-2</v>
      </c>
      <c r="U60" s="313">
        <f t="shared" si="2"/>
        <v>5.2144297582253744E-2</v>
      </c>
      <c r="V60" s="313">
        <f t="shared" si="2"/>
        <v>6.2236963240612848E-2</v>
      </c>
      <c r="W60" s="313">
        <f t="shared" si="2"/>
        <v>5.1948389995835204E-2</v>
      </c>
      <c r="X60" s="313">
        <f t="shared" si="2"/>
        <v>4.4605280462944694E-2</v>
      </c>
      <c r="Y60" s="314">
        <f t="shared" si="2"/>
        <v>3.1934306569343048E-3</v>
      </c>
    </row>
    <row r="61" spans="1:27" x14ac:dyDescent="0.3">
      <c r="A61" s="245" t="s">
        <v>19</v>
      </c>
      <c r="B61" s="313">
        <f>B23/$Z$23</f>
        <v>1.2003277345350265E-2</v>
      </c>
      <c r="C61" s="313">
        <f t="shared" ref="C61:Y61" si="3">C23/$Z$23</f>
        <v>1.6973917793254134E-2</v>
      </c>
      <c r="D61" s="313">
        <f t="shared" si="3"/>
        <v>6.4591014611498033E-3</v>
      </c>
      <c r="E61" s="313">
        <f t="shared" si="3"/>
        <v>3.1134780827529701E-3</v>
      </c>
      <c r="F61" s="313">
        <f t="shared" si="3"/>
        <v>2.0893076607947565E-3</v>
      </c>
      <c r="G61" s="313">
        <f t="shared" si="3"/>
        <v>1.0009558923938277E-2</v>
      </c>
      <c r="H61" s="313">
        <f t="shared" si="3"/>
        <v>4.3356547862897728E-2</v>
      </c>
      <c r="I61" s="313">
        <f t="shared" si="3"/>
        <v>1.7083162638263004E-2</v>
      </c>
      <c r="J61" s="313">
        <f t="shared" si="3"/>
        <v>3.0725112658746414E-2</v>
      </c>
      <c r="K61" s="313">
        <f t="shared" si="3"/>
        <v>3.1353270517547459E-2</v>
      </c>
      <c r="L61" s="313">
        <f t="shared" si="3"/>
        <v>3.5477263416632529E-2</v>
      </c>
      <c r="M61" s="313">
        <f t="shared" si="3"/>
        <v>0.14431244025672538</v>
      </c>
      <c r="N61" s="313">
        <f t="shared" si="3"/>
        <v>0.10708725931995083</v>
      </c>
      <c r="O61" s="313">
        <f t="shared" si="3"/>
        <v>0.10391915881469344</v>
      </c>
      <c r="P61" s="313">
        <f t="shared" si="3"/>
        <v>7.0995493650143376E-2</v>
      </c>
      <c r="Q61" s="313">
        <f t="shared" si="3"/>
        <v>0.10040966816878329</v>
      </c>
      <c r="R61" s="313">
        <f t="shared" si="3"/>
        <v>5.723064317902498E-2</v>
      </c>
      <c r="S61" s="313">
        <f t="shared" si="3"/>
        <v>3.9287177386317082E-2</v>
      </c>
      <c r="T61" s="313">
        <f t="shared" si="3"/>
        <v>2.9332240884883246E-2</v>
      </c>
      <c r="U61" s="313">
        <f t="shared" si="3"/>
        <v>3.0888979926259736E-2</v>
      </c>
      <c r="V61" s="313">
        <f t="shared" si="3"/>
        <v>3.2404752150757887E-2</v>
      </c>
      <c r="W61" s="313">
        <f t="shared" si="3"/>
        <v>5.6971186672128922E-2</v>
      </c>
      <c r="X61" s="313">
        <f t="shared" si="3"/>
        <v>1.8339478355865083E-2</v>
      </c>
      <c r="Y61" s="314">
        <f t="shared" si="3"/>
        <v>1.7752287313942374E-4</v>
      </c>
    </row>
    <row r="62" spans="1:27" x14ac:dyDescent="0.3">
      <c r="A62" s="245" t="s">
        <v>60</v>
      </c>
      <c r="B62" s="313">
        <f>B27/$Z$27</f>
        <v>0</v>
      </c>
      <c r="C62" s="313">
        <f t="shared" ref="C62:Y62" si="4">C27/$Z$27</f>
        <v>0</v>
      </c>
      <c r="D62" s="313">
        <f t="shared" si="4"/>
        <v>0</v>
      </c>
      <c r="E62" s="313">
        <f t="shared" si="4"/>
        <v>0</v>
      </c>
      <c r="F62" s="313">
        <f t="shared" si="4"/>
        <v>0</v>
      </c>
      <c r="G62" s="313">
        <f t="shared" si="4"/>
        <v>0</v>
      </c>
      <c r="H62" s="313">
        <f t="shared" si="4"/>
        <v>0</v>
      </c>
      <c r="I62" s="313">
        <f t="shared" si="4"/>
        <v>0.58333333333333337</v>
      </c>
      <c r="J62" s="313">
        <f t="shared" si="4"/>
        <v>0</v>
      </c>
      <c r="K62" s="313">
        <f t="shared" si="4"/>
        <v>0.16666666666666666</v>
      </c>
      <c r="L62" s="313">
        <f t="shared" si="4"/>
        <v>0</v>
      </c>
      <c r="M62" s="313">
        <f t="shared" si="4"/>
        <v>0</v>
      </c>
      <c r="N62" s="313">
        <f t="shared" si="4"/>
        <v>0</v>
      </c>
      <c r="O62" s="313">
        <f t="shared" si="4"/>
        <v>0</v>
      </c>
      <c r="P62" s="313">
        <f t="shared" si="4"/>
        <v>0</v>
      </c>
      <c r="Q62" s="313">
        <f t="shared" si="4"/>
        <v>0</v>
      </c>
      <c r="R62" s="313">
        <f t="shared" si="4"/>
        <v>0</v>
      </c>
      <c r="S62" s="313">
        <f t="shared" si="4"/>
        <v>0</v>
      </c>
      <c r="T62" s="313">
        <f t="shared" si="4"/>
        <v>0.24999999999999997</v>
      </c>
      <c r="U62" s="313">
        <f t="shared" si="4"/>
        <v>0</v>
      </c>
      <c r="V62" s="313">
        <f t="shared" si="4"/>
        <v>0</v>
      </c>
      <c r="W62" s="313">
        <f t="shared" si="4"/>
        <v>0</v>
      </c>
      <c r="X62" s="313">
        <f t="shared" si="4"/>
        <v>0</v>
      </c>
      <c r="Y62" s="313">
        <f t="shared" si="4"/>
        <v>0</v>
      </c>
    </row>
    <row r="63" spans="1:27" x14ac:dyDescent="0.3">
      <c r="A63" s="245" t="s">
        <v>61</v>
      </c>
      <c r="B63" s="313">
        <f>B30/$Z$30</f>
        <v>4.3907793633369916E-3</v>
      </c>
      <c r="C63" s="313">
        <f t="shared" ref="C63:Y63" si="5">C30/$Z$30</f>
        <v>2.3151382097595048E-2</v>
      </c>
      <c r="D63" s="313">
        <f t="shared" si="5"/>
        <v>0</v>
      </c>
      <c r="E63" s="313">
        <f t="shared" si="5"/>
        <v>0</v>
      </c>
      <c r="F63" s="313">
        <f t="shared" si="5"/>
        <v>0</v>
      </c>
      <c r="G63" s="313">
        <f t="shared" si="5"/>
        <v>0</v>
      </c>
      <c r="H63" s="313">
        <f t="shared" si="5"/>
        <v>1.3970661610617702E-3</v>
      </c>
      <c r="I63" s="313">
        <f t="shared" si="5"/>
        <v>1.1974852809100886E-2</v>
      </c>
      <c r="J63" s="313">
        <f t="shared" si="5"/>
        <v>0</v>
      </c>
      <c r="K63" s="313">
        <f t="shared" si="5"/>
        <v>5.8876359644746022E-3</v>
      </c>
      <c r="L63" s="313">
        <f t="shared" si="5"/>
        <v>9.1906995309849318E-2</v>
      </c>
      <c r="M63" s="313">
        <f t="shared" si="5"/>
        <v>2.4249076938429297E-2</v>
      </c>
      <c r="N63" s="313">
        <f t="shared" si="5"/>
        <v>0.2619499051990819</v>
      </c>
      <c r="O63" s="313">
        <f t="shared" si="5"/>
        <v>0.16475401656521302</v>
      </c>
      <c r="P63" s="313">
        <f t="shared" si="5"/>
        <v>0.16016365632172438</v>
      </c>
      <c r="Q63" s="313">
        <f t="shared" si="5"/>
        <v>6.9853308053088509E-2</v>
      </c>
      <c r="R63" s="313">
        <f t="shared" si="5"/>
        <v>1.7862488773575491E-2</v>
      </c>
      <c r="S63" s="313">
        <f t="shared" si="5"/>
        <v>0</v>
      </c>
      <c r="T63" s="313">
        <f t="shared" si="5"/>
        <v>4.7200878155872671E-2</v>
      </c>
      <c r="U63" s="313">
        <f t="shared" si="5"/>
        <v>5.2888933240195592E-2</v>
      </c>
      <c r="V63" s="313">
        <f t="shared" si="5"/>
        <v>4.5404650234507529E-2</v>
      </c>
      <c r="W63" s="313">
        <f t="shared" si="5"/>
        <v>1.6964374812892924E-2</v>
      </c>
      <c r="X63" s="313">
        <f t="shared" si="5"/>
        <v>0</v>
      </c>
      <c r="Y63" s="313">
        <f t="shared" si="5"/>
        <v>0</v>
      </c>
    </row>
    <row r="64" spans="1:27" x14ac:dyDescent="0.3">
      <c r="A64" s="245" t="s">
        <v>38</v>
      </c>
      <c r="B64" s="313">
        <f>B35/$Z$35</f>
        <v>2.2192677567060181E-2</v>
      </c>
      <c r="C64" s="313">
        <f t="shared" ref="C64:Y64" si="6">C35/$Z$35</f>
        <v>1.5581400875249982E-2</v>
      </c>
      <c r="D64" s="313">
        <f t="shared" si="6"/>
        <v>1.3323861255742336E-2</v>
      </c>
      <c r="E64" s="313">
        <f t="shared" si="6"/>
        <v>9.2002556460377954E-3</v>
      </c>
      <c r="F64" s="313">
        <f t="shared" si="6"/>
        <v>2.4146293570201972E-2</v>
      </c>
      <c r="G64" s="313">
        <f t="shared" si="6"/>
        <v>3.3945641447676984E-2</v>
      </c>
      <c r="H64" s="313">
        <f t="shared" si="6"/>
        <v>5.8856121559440804E-2</v>
      </c>
      <c r="I64" s="313">
        <f t="shared" si="6"/>
        <v>3.5207612348554095E-2</v>
      </c>
      <c r="J64" s="313">
        <f t="shared" si="6"/>
        <v>4.7347047000599086E-2</v>
      </c>
      <c r="K64" s="313">
        <f t="shared" si="6"/>
        <v>3.9179881507311033E-2</v>
      </c>
      <c r="L64" s="313">
        <f t="shared" si="6"/>
        <v>6.3530041536227558E-2</v>
      </c>
      <c r="M64" s="313">
        <f t="shared" si="6"/>
        <v>8.9332281065558655E-2</v>
      </c>
      <c r="N64" s="313">
        <f t="shared" si="6"/>
        <v>7.0752917604181328E-2</v>
      </c>
      <c r="O64" s="313">
        <f t="shared" si="6"/>
        <v>5.5055200283161736E-2</v>
      </c>
      <c r="P64" s="313">
        <f t="shared" si="6"/>
        <v>5.3636890073454471E-2</v>
      </c>
      <c r="Q64" s="313">
        <f t="shared" si="6"/>
        <v>5.9146287316629603E-2</v>
      </c>
      <c r="R64" s="313">
        <f t="shared" si="6"/>
        <v>3.9939065190990358E-2</v>
      </c>
      <c r="S64" s="313">
        <f t="shared" si="6"/>
        <v>4.5218330971567494E-2</v>
      </c>
      <c r="T64" s="313">
        <f t="shared" si="6"/>
        <v>5.2581287060233135E-2</v>
      </c>
      <c r="U64" s="313">
        <f t="shared" si="6"/>
        <v>3.5500279534684161E-2</v>
      </c>
      <c r="V64" s="313">
        <f t="shared" si="6"/>
        <v>5.6917514129946729E-2</v>
      </c>
      <c r="W64" s="313">
        <f t="shared" si="6"/>
        <v>3.8929738613182767E-2</v>
      </c>
      <c r="X64" s="313">
        <f t="shared" si="6"/>
        <v>4.0466866697601002E-2</v>
      </c>
      <c r="Y64" s="313">
        <f t="shared" si="6"/>
        <v>1.2507144706413536E-5</v>
      </c>
    </row>
    <row r="65" spans="1:25" x14ac:dyDescent="0.3">
      <c r="A65" s="245" t="s">
        <v>43</v>
      </c>
      <c r="B65" s="313">
        <f>B40/$Z$40</f>
        <v>6.6515635092518725E-3</v>
      </c>
      <c r="C65" s="313">
        <f t="shared" ref="C65:Y65" si="7">C40/$Z$40</f>
        <v>4.2626049621946119E-3</v>
      </c>
      <c r="D65" s="313">
        <f t="shared" si="7"/>
        <v>5.7444241802500091E-3</v>
      </c>
      <c r="E65" s="313">
        <f t="shared" si="7"/>
        <v>5.521201413427562E-3</v>
      </c>
      <c r="F65" s="313">
        <f t="shared" si="7"/>
        <v>1.3628462327596035E-2</v>
      </c>
      <c r="G65" s="313">
        <f t="shared" si="7"/>
        <v>1.4046411337816787E-2</v>
      </c>
      <c r="H65" s="313">
        <f t="shared" si="7"/>
        <v>1.3322124700786503E-2</v>
      </c>
      <c r="I65" s="313">
        <f t="shared" si="7"/>
        <v>3.6287947870359827E-2</v>
      </c>
      <c r="J65" s="313">
        <f t="shared" si="7"/>
        <v>2.9503400585128615E-2</v>
      </c>
      <c r="K65" s="313">
        <f t="shared" si="7"/>
        <v>6.0044549564953059E-2</v>
      </c>
      <c r="L65" s="313">
        <f t="shared" si="7"/>
        <v>4.264267259394354E-2</v>
      </c>
      <c r="M65" s="313">
        <f t="shared" si="7"/>
        <v>5.9270394011930544E-2</v>
      </c>
      <c r="N65" s="313">
        <f t="shared" si="7"/>
        <v>5.7990425168129481E-2</v>
      </c>
      <c r="O65" s="313">
        <f t="shared" si="7"/>
        <v>6.82966678065276E-2</v>
      </c>
      <c r="P65" s="313">
        <f t="shared" si="7"/>
        <v>5.959335461073749E-2</v>
      </c>
      <c r="Q65" s="313">
        <f t="shared" si="7"/>
        <v>6.6719860177058388E-2</v>
      </c>
      <c r="R65" s="313">
        <f t="shared" si="7"/>
        <v>9.3195505148371924E-2</v>
      </c>
      <c r="S65" s="313">
        <f t="shared" si="7"/>
        <v>4.8631691933584111E-2</v>
      </c>
      <c r="T65" s="313">
        <f t="shared" si="7"/>
        <v>5.6449238192940461E-2</v>
      </c>
      <c r="U65" s="313">
        <f t="shared" si="7"/>
        <v>6.3454633534708774E-2</v>
      </c>
      <c r="V65" s="313">
        <f t="shared" si="7"/>
        <v>6.1474125156730897E-2</v>
      </c>
      <c r="W65" s="313">
        <f t="shared" si="7"/>
        <v>6.5211919145864175E-2</v>
      </c>
      <c r="X65" s="313">
        <f t="shared" si="7"/>
        <v>6.7935711843155139E-2</v>
      </c>
      <c r="Y65" s="314">
        <f t="shared" si="7"/>
        <v>1.2111022455260459E-4</v>
      </c>
    </row>
    <row r="66" spans="1:25" x14ac:dyDescent="0.3">
      <c r="A66" s="245" t="s">
        <v>46</v>
      </c>
      <c r="B66" s="313">
        <f>B43/$Z$43</f>
        <v>0</v>
      </c>
      <c r="C66" s="313">
        <f t="shared" ref="C66:Y66" si="8">C43/$Z$43</f>
        <v>0</v>
      </c>
      <c r="D66" s="313">
        <f t="shared" si="8"/>
        <v>0</v>
      </c>
      <c r="E66" s="313">
        <f t="shared" si="8"/>
        <v>0</v>
      </c>
      <c r="F66" s="313">
        <f t="shared" si="8"/>
        <v>0</v>
      </c>
      <c r="G66" s="313">
        <f t="shared" si="8"/>
        <v>0</v>
      </c>
      <c r="H66" s="313">
        <f t="shared" si="8"/>
        <v>0.15789473684210525</v>
      </c>
      <c r="I66" s="313">
        <f t="shared" si="8"/>
        <v>0</v>
      </c>
      <c r="J66" s="313">
        <f t="shared" si="8"/>
        <v>0</v>
      </c>
      <c r="K66" s="313">
        <f t="shared" si="8"/>
        <v>0</v>
      </c>
      <c r="L66" s="313">
        <f t="shared" si="8"/>
        <v>0</v>
      </c>
      <c r="M66" s="313">
        <f t="shared" si="8"/>
        <v>0</v>
      </c>
      <c r="N66" s="313">
        <f t="shared" si="8"/>
        <v>0</v>
      </c>
      <c r="O66" s="313">
        <f t="shared" si="8"/>
        <v>0</v>
      </c>
      <c r="P66" s="313">
        <f t="shared" si="8"/>
        <v>0</v>
      </c>
      <c r="Q66" s="313">
        <f t="shared" si="8"/>
        <v>0</v>
      </c>
      <c r="R66" s="313">
        <f t="shared" si="8"/>
        <v>0.84210526315789469</v>
      </c>
      <c r="S66" s="313">
        <f t="shared" si="8"/>
        <v>0</v>
      </c>
      <c r="T66" s="313">
        <f t="shared" si="8"/>
        <v>0</v>
      </c>
      <c r="U66" s="313">
        <f t="shared" si="8"/>
        <v>0</v>
      </c>
      <c r="V66" s="313">
        <f t="shared" si="8"/>
        <v>0</v>
      </c>
      <c r="W66" s="313">
        <f t="shared" si="8"/>
        <v>0</v>
      </c>
      <c r="X66" s="313">
        <f t="shared" si="8"/>
        <v>0</v>
      </c>
      <c r="Y66" s="313">
        <f t="shared" si="8"/>
        <v>0</v>
      </c>
    </row>
    <row r="67" spans="1:25" x14ac:dyDescent="0.3">
      <c r="A67" s="245" t="s">
        <v>49</v>
      </c>
      <c r="B67" s="313">
        <f>B45/$Z$45</f>
        <v>0</v>
      </c>
      <c r="C67" s="313">
        <f t="shared" ref="C67:Y67" si="9">C45/$Z$45</f>
        <v>9.6428571428571447E-2</v>
      </c>
      <c r="D67" s="313">
        <f t="shared" si="9"/>
        <v>0</v>
      </c>
      <c r="E67" s="313">
        <f t="shared" si="9"/>
        <v>0</v>
      </c>
      <c r="F67" s="313">
        <f t="shared" si="9"/>
        <v>0</v>
      </c>
      <c r="G67" s="313">
        <f t="shared" si="9"/>
        <v>0</v>
      </c>
      <c r="H67" s="313">
        <f t="shared" si="9"/>
        <v>0</v>
      </c>
      <c r="I67" s="313">
        <f t="shared" si="9"/>
        <v>0</v>
      </c>
      <c r="J67" s="313">
        <f t="shared" si="9"/>
        <v>0</v>
      </c>
      <c r="K67" s="313">
        <f t="shared" si="9"/>
        <v>0</v>
      </c>
      <c r="L67" s="313">
        <f t="shared" si="9"/>
        <v>0</v>
      </c>
      <c r="M67" s="313">
        <f t="shared" si="9"/>
        <v>0</v>
      </c>
      <c r="N67" s="313">
        <f t="shared" si="9"/>
        <v>0</v>
      </c>
      <c r="O67" s="313">
        <f t="shared" si="9"/>
        <v>0</v>
      </c>
      <c r="P67" s="313">
        <f t="shared" si="9"/>
        <v>0</v>
      </c>
      <c r="Q67" s="313">
        <f t="shared" si="9"/>
        <v>0</v>
      </c>
      <c r="R67" s="313">
        <f t="shared" si="9"/>
        <v>0</v>
      </c>
      <c r="S67" s="313">
        <f t="shared" si="9"/>
        <v>0.90357142857142858</v>
      </c>
      <c r="T67" s="313">
        <f t="shared" si="9"/>
        <v>0</v>
      </c>
      <c r="U67" s="313">
        <f t="shared" si="9"/>
        <v>0</v>
      </c>
      <c r="V67" s="313">
        <f t="shared" si="9"/>
        <v>0</v>
      </c>
      <c r="W67" s="313">
        <f t="shared" si="9"/>
        <v>0</v>
      </c>
      <c r="X67" s="313">
        <f t="shared" si="9"/>
        <v>0</v>
      </c>
      <c r="Y67" s="313">
        <f t="shared" si="9"/>
        <v>0</v>
      </c>
    </row>
    <row r="68" spans="1:25" x14ac:dyDescent="0.3">
      <c r="A68" s="245" t="s">
        <v>50</v>
      </c>
      <c r="B68" s="313">
        <f>B47/$Z$47</f>
        <v>3.4508257333004687E-2</v>
      </c>
      <c r="C68" s="313">
        <f t="shared" ref="C68:Y68" si="10">C47/$Z$47</f>
        <v>5.6692137047079138E-3</v>
      </c>
      <c r="D68" s="313">
        <f t="shared" si="10"/>
        <v>1.1584914961794431E-2</v>
      </c>
      <c r="E68" s="313">
        <f t="shared" si="10"/>
        <v>1.9719004190288394E-3</v>
      </c>
      <c r="F68" s="313">
        <f t="shared" si="10"/>
        <v>3.9930983485333992E-2</v>
      </c>
      <c r="G68" s="313">
        <f t="shared" si="10"/>
        <v>0</v>
      </c>
      <c r="H68" s="313">
        <f t="shared" si="10"/>
        <v>0</v>
      </c>
      <c r="I68" s="313">
        <f t="shared" si="10"/>
        <v>2.9332018733053983E-2</v>
      </c>
      <c r="J68" s="313">
        <f t="shared" si="10"/>
        <v>5.3734286418535879E-2</v>
      </c>
      <c r="K68" s="313">
        <f t="shared" si="10"/>
        <v>0.12644811437022432</v>
      </c>
      <c r="L68" s="313">
        <f t="shared" si="10"/>
        <v>8.4545230465861487E-2</v>
      </c>
      <c r="M68" s="313">
        <f t="shared" si="10"/>
        <v>7.6904116342124726E-2</v>
      </c>
      <c r="N68" s="313">
        <f t="shared" si="10"/>
        <v>0.15824500862706437</v>
      </c>
      <c r="O68" s="313">
        <f t="shared" si="10"/>
        <v>4.6339659847177722E-2</v>
      </c>
      <c r="P68" s="313">
        <f t="shared" si="10"/>
        <v>6.1621888094651231E-2</v>
      </c>
      <c r="Q68" s="313">
        <f t="shared" si="10"/>
        <v>2.1444417056938628E-2</v>
      </c>
      <c r="R68" s="313">
        <f t="shared" si="10"/>
        <v>2.9085531180675379E-2</v>
      </c>
      <c r="S68" s="313">
        <f t="shared" si="10"/>
        <v>1.8733053980773975E-2</v>
      </c>
      <c r="T68" s="313">
        <f t="shared" si="10"/>
        <v>2.1444417056938628E-2</v>
      </c>
      <c r="U68" s="313">
        <f t="shared" si="10"/>
        <v>2.2676854818831655E-2</v>
      </c>
      <c r="V68" s="313">
        <f t="shared" si="10"/>
        <v>5.9403500123243788E-2</v>
      </c>
      <c r="W68" s="313">
        <f t="shared" si="10"/>
        <v>3.9438008380576789E-2</v>
      </c>
      <c r="X68" s="313">
        <f t="shared" si="10"/>
        <v>5.4473749075671686E-2</v>
      </c>
      <c r="Y68" s="314">
        <f t="shared" si="10"/>
        <v>2.4648755237860493E-3</v>
      </c>
    </row>
    <row r="69" spans="1:25" x14ac:dyDescent="0.3">
      <c r="A69" s="245" t="s">
        <v>52</v>
      </c>
      <c r="B69" s="313">
        <f>B49/$Z$49</f>
        <v>3.3208349527881278E-3</v>
      </c>
      <c r="C69" s="313">
        <f t="shared" ref="C69:Y69" si="11">C49/$Z$49</f>
        <v>4.8269279133039142E-3</v>
      </c>
      <c r="D69" s="313">
        <f t="shared" si="11"/>
        <v>2.4034614417339207E-3</v>
      </c>
      <c r="E69" s="313">
        <f t="shared" si="11"/>
        <v>9.6281350739614475E-3</v>
      </c>
      <c r="F69" s="313">
        <f t="shared" si="11"/>
        <v>2.1776903907268106E-3</v>
      </c>
      <c r="G69" s="313">
        <f t="shared" si="11"/>
        <v>1.3992089439630527E-2</v>
      </c>
      <c r="H69" s="313">
        <f t="shared" si="11"/>
        <v>1.3812044171105875E-2</v>
      </c>
      <c r="I69" s="313">
        <f t="shared" si="11"/>
        <v>2.2114131553076195E-2</v>
      </c>
      <c r="J69" s="313">
        <f t="shared" si="11"/>
        <v>1.7818765861130789E-2</v>
      </c>
      <c r="K69" s="313">
        <f t="shared" si="11"/>
        <v>4.3510939893458896E-2</v>
      </c>
      <c r="L69" s="313">
        <f t="shared" si="11"/>
        <v>4.7974919408308364E-2</v>
      </c>
      <c r="M69" s="313">
        <f t="shared" si="11"/>
        <v>9.1688767461533136E-2</v>
      </c>
      <c r="N69" s="313">
        <f t="shared" si="11"/>
        <v>6.3590274126065952E-2</v>
      </c>
      <c r="O69" s="313">
        <f t="shared" si="11"/>
        <v>7.2298177827568047E-2</v>
      </c>
      <c r="P69" s="313">
        <f t="shared" si="11"/>
        <v>8.8107867120876052E-2</v>
      </c>
      <c r="Q69" s="313">
        <f t="shared" si="11"/>
        <v>9.9753652346875735E-2</v>
      </c>
      <c r="R69" s="313">
        <f t="shared" si="11"/>
        <v>6.7079722901758135E-2</v>
      </c>
      <c r="S69" s="313">
        <f t="shared" si="11"/>
        <v>7.0131918882461827E-2</v>
      </c>
      <c r="T69" s="313">
        <f t="shared" si="11"/>
        <v>3.5277441185212255E-2</v>
      </c>
      <c r="U69" s="313">
        <f t="shared" si="11"/>
        <v>5.6759985367749566E-2</v>
      </c>
      <c r="V69" s="313">
        <f t="shared" si="11"/>
        <v>5.6679965248405295E-2</v>
      </c>
      <c r="W69" s="313">
        <f t="shared" si="11"/>
        <v>5.4605157868263997E-2</v>
      </c>
      <c r="X69" s="313">
        <f t="shared" si="11"/>
        <v>6.028372848030359E-2</v>
      </c>
      <c r="Y69" s="314">
        <f t="shared" si="11"/>
        <v>2.1634010837010432E-3</v>
      </c>
    </row>
    <row r="70" spans="1:25" x14ac:dyDescent="0.3">
      <c r="A70" s="245" t="s">
        <v>53</v>
      </c>
      <c r="B70" s="313">
        <f>B51/$Z$51</f>
        <v>3.6346976175931585E-2</v>
      </c>
      <c r="C70" s="313">
        <f t="shared" ref="C70:Y70" si="12">C51/$Z$51</f>
        <v>4.3677458766035446E-2</v>
      </c>
      <c r="D70" s="313">
        <f t="shared" si="12"/>
        <v>0</v>
      </c>
      <c r="E70" s="313">
        <f t="shared" si="12"/>
        <v>0.1890653634697618</v>
      </c>
      <c r="F70" s="313">
        <f t="shared" si="12"/>
        <v>9.7739767868051334E-3</v>
      </c>
      <c r="G70" s="313">
        <f t="shared" si="12"/>
        <v>0.16707391569945024</v>
      </c>
      <c r="H70" s="313">
        <f t="shared" si="12"/>
        <v>0.18142944410507028</v>
      </c>
      <c r="I70" s="313">
        <f t="shared" si="12"/>
        <v>0.19456322541233967</v>
      </c>
      <c r="J70" s="313">
        <f t="shared" si="12"/>
        <v>2.290775809407453E-2</v>
      </c>
      <c r="K70" s="313">
        <f t="shared" si="12"/>
        <v>1.1301160659743435E-2</v>
      </c>
      <c r="L70" s="313">
        <f t="shared" si="12"/>
        <v>3.359804520464265E-2</v>
      </c>
      <c r="M70" s="313">
        <f t="shared" si="12"/>
        <v>2.5351252290775814E-2</v>
      </c>
      <c r="N70" s="313">
        <f t="shared" si="12"/>
        <v>1.5577275503970681E-2</v>
      </c>
      <c r="O70" s="313">
        <f t="shared" si="12"/>
        <v>7.6359193646915102E-3</v>
      </c>
      <c r="P70" s="313">
        <f t="shared" si="12"/>
        <v>0</v>
      </c>
      <c r="Q70" s="313">
        <f t="shared" si="12"/>
        <v>0</v>
      </c>
      <c r="R70" s="313">
        <f t="shared" si="12"/>
        <v>0</v>
      </c>
      <c r="S70" s="313">
        <f t="shared" si="12"/>
        <v>5.3756872327428228E-2</v>
      </c>
      <c r="T70" s="313">
        <f t="shared" si="12"/>
        <v>0</v>
      </c>
      <c r="U70" s="313">
        <f t="shared" si="12"/>
        <v>0</v>
      </c>
      <c r="V70" s="313">
        <f t="shared" si="12"/>
        <v>6.7196090409285284E-3</v>
      </c>
      <c r="W70" s="313">
        <f t="shared" si="12"/>
        <v>0</v>
      </c>
      <c r="X70" s="313">
        <f t="shared" si="12"/>
        <v>0</v>
      </c>
      <c r="Y70" s="314">
        <f t="shared" si="12"/>
        <v>1.2217470983506417E-3</v>
      </c>
    </row>
    <row r="71" spans="1:25" x14ac:dyDescent="0.3">
      <c r="A71" s="245" t="s">
        <v>57</v>
      </c>
      <c r="B71" s="313">
        <f>B53/$Z$53</f>
        <v>1.3502736789122546E-2</v>
      </c>
      <c r="C71" s="313">
        <f t="shared" ref="C71:Y71" si="13">C53/$Z$53</f>
        <v>1.3892941112491168E-2</v>
      </c>
      <c r="D71" s="313">
        <f t="shared" si="13"/>
        <v>7.4948604572972364E-3</v>
      </c>
      <c r="E71" s="313">
        <f t="shared" si="13"/>
        <v>9.9607294875779604E-3</v>
      </c>
      <c r="F71" s="313">
        <f t="shared" si="13"/>
        <v>1.3838955570295715E-2</v>
      </c>
      <c r="G71" s="313">
        <f t="shared" si="13"/>
        <v>2.1491406176501748E-2</v>
      </c>
      <c r="H71" s="313">
        <f t="shared" si="13"/>
        <v>3.6074647714565741E-2</v>
      </c>
      <c r="I71" s="313">
        <f t="shared" si="13"/>
        <v>3.1610519718020792E-2</v>
      </c>
      <c r="J71" s="313">
        <f t="shared" si="13"/>
        <v>4.0389521565040831E-2</v>
      </c>
      <c r="K71" s="313">
        <f t="shared" si="13"/>
        <v>4.7701386912396095E-2</v>
      </c>
      <c r="L71" s="313">
        <f t="shared" si="13"/>
        <v>5.4259836384111811E-2</v>
      </c>
      <c r="M71" s="313">
        <f t="shared" si="13"/>
        <v>7.6950833064398025E-2</v>
      </c>
      <c r="N71" s="313">
        <f t="shared" si="13"/>
        <v>6.5394354461924889E-2</v>
      </c>
      <c r="O71" s="313">
        <f t="shared" si="13"/>
        <v>6.6653487843130729E-2</v>
      </c>
      <c r="P71" s="313">
        <f t="shared" si="13"/>
        <v>6.4995814135717256E-2</v>
      </c>
      <c r="Q71" s="313">
        <f t="shared" si="13"/>
        <v>7.4093568853200162E-2</v>
      </c>
      <c r="R71" s="313">
        <f t="shared" si="13"/>
        <v>6.0418157719555395E-2</v>
      </c>
      <c r="S71" s="313">
        <f t="shared" si="13"/>
        <v>4.8432176494615516E-2</v>
      </c>
      <c r="T71" s="313">
        <f t="shared" si="13"/>
        <v>5.0839296552507053E-2</v>
      </c>
      <c r="U71" s="313">
        <f t="shared" si="13"/>
        <v>4.7564438294326772E-2</v>
      </c>
      <c r="V71" s="313">
        <f t="shared" si="13"/>
        <v>5.6905921856721595E-2</v>
      </c>
      <c r="W71" s="313">
        <f t="shared" si="13"/>
        <v>4.9357075857228837E-2</v>
      </c>
      <c r="X71" s="313">
        <f t="shared" si="13"/>
        <v>4.6911451405271407E-2</v>
      </c>
      <c r="Y71" s="314">
        <f t="shared" si="13"/>
        <v>1.2658815739802387E-3</v>
      </c>
    </row>
  </sheetData>
  <hyperlinks>
    <hyperlink ref="B1" r:id="rId1" xr:uid="{00000000-0004-0000-0C00-000000000000}"/>
    <hyperlink ref="K1" location="ÍNDICE!A1" display="ÍNDICE!A1" xr:uid="{00000000-0004-0000-0C00-000001000000}"/>
  </hyperlinks>
  <pageMargins left="0.7" right="0.7" top="0.75" bottom="0.75" header="0.3" footer="0.3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autoPageBreaks="0"/>
  </sheetPr>
  <dimension ref="A1:AB96"/>
  <sheetViews>
    <sheetView topLeftCell="I44" zoomScale="70" zoomScaleNormal="70" workbookViewId="0">
      <selection activeCell="AB5" sqref="AB1:AB1048576"/>
    </sheetView>
  </sheetViews>
  <sheetFormatPr baseColWidth="10" defaultRowHeight="14.4" x14ac:dyDescent="0.3"/>
  <cols>
    <col min="1" max="1" width="19.109375" bestFit="1" customWidth="1"/>
    <col min="2" max="24" width="9.33203125" customWidth="1"/>
    <col min="25" max="25" width="17.88671875" customWidth="1"/>
    <col min="26" max="26" width="17" bestFit="1" customWidth="1"/>
    <col min="27" max="27" width="14.44140625" customWidth="1"/>
  </cols>
  <sheetData>
    <row r="1" spans="1:27" x14ac:dyDescent="0.3">
      <c r="A1" s="244" t="s">
        <v>154</v>
      </c>
      <c r="B1" s="49" t="s">
        <v>147</v>
      </c>
      <c r="J1" s="243" t="s">
        <v>156</v>
      </c>
      <c r="K1" s="49" t="s">
        <v>157</v>
      </c>
    </row>
    <row r="4" spans="1:27" x14ac:dyDescent="0.3">
      <c r="W4" s="142"/>
      <c r="X4" s="142"/>
    </row>
    <row r="7" spans="1:27" ht="20.399999999999999" x14ac:dyDescent="0.3">
      <c r="A7" s="58" t="s">
        <v>67</v>
      </c>
    </row>
    <row r="9" spans="1:27" ht="31.2" x14ac:dyDescent="0.3">
      <c r="A9" s="334" t="s">
        <v>58</v>
      </c>
      <c r="B9" s="248" t="s">
        <v>151</v>
      </c>
      <c r="C9" s="248">
        <v>2000</v>
      </c>
      <c r="D9" s="248">
        <v>2001</v>
      </c>
      <c r="E9" s="248">
        <v>2002</v>
      </c>
      <c r="F9" s="248">
        <v>2003</v>
      </c>
      <c r="G9" s="248">
        <v>2004</v>
      </c>
      <c r="H9" s="248">
        <v>2005</v>
      </c>
      <c r="I9" s="248">
        <v>2006</v>
      </c>
      <c r="J9" s="248">
        <v>2007</v>
      </c>
      <c r="K9" s="248">
        <v>2008</v>
      </c>
      <c r="L9" s="248">
        <v>2009</v>
      </c>
      <c r="M9" s="248">
        <v>2010</v>
      </c>
      <c r="N9" s="248">
        <v>2011</v>
      </c>
      <c r="O9" s="248">
        <v>2012</v>
      </c>
      <c r="P9" s="248">
        <v>2013</v>
      </c>
      <c r="Q9" s="248">
        <v>2014</v>
      </c>
      <c r="R9" s="248">
        <v>2015</v>
      </c>
      <c r="S9" s="248">
        <v>2016</v>
      </c>
      <c r="T9" s="248">
        <v>2017</v>
      </c>
      <c r="U9" s="248">
        <v>2018</v>
      </c>
      <c r="V9" s="248">
        <v>2019</v>
      </c>
      <c r="W9" s="248">
        <v>2020</v>
      </c>
      <c r="X9" s="248">
        <v>2021</v>
      </c>
      <c r="Y9" s="249" t="s">
        <v>152</v>
      </c>
      <c r="Z9" s="249" t="s">
        <v>146</v>
      </c>
      <c r="AA9" s="250" t="s">
        <v>155</v>
      </c>
    </row>
    <row r="10" spans="1:27" x14ac:dyDescent="0.3">
      <c r="A10" s="245" t="s">
        <v>6</v>
      </c>
      <c r="B10" s="257">
        <v>100.63999999999997</v>
      </c>
      <c r="C10" s="257">
        <v>45.09</v>
      </c>
      <c r="D10" s="257">
        <v>5.1500000000000012</v>
      </c>
      <c r="E10" s="257">
        <v>20.350000000000005</v>
      </c>
      <c r="F10" s="257">
        <v>10.91</v>
      </c>
      <c r="G10" s="257">
        <v>12.61</v>
      </c>
      <c r="H10" s="257">
        <v>102.42000000000002</v>
      </c>
      <c r="I10" s="257">
        <v>11.68</v>
      </c>
      <c r="J10" s="257">
        <v>13.27</v>
      </c>
      <c r="K10" s="257">
        <v>30.759999999999998</v>
      </c>
      <c r="L10" s="257">
        <v>40.25</v>
      </c>
      <c r="M10" s="257">
        <v>37.07</v>
      </c>
      <c r="N10" s="257">
        <v>77.540000000000006</v>
      </c>
      <c r="O10" s="257">
        <v>55.27</v>
      </c>
      <c r="P10" s="257">
        <v>48.740000000000009</v>
      </c>
      <c r="Q10" s="257">
        <v>69.11</v>
      </c>
      <c r="R10" s="257">
        <v>60.64</v>
      </c>
      <c r="S10" s="257">
        <v>101.79999999999997</v>
      </c>
      <c r="T10" s="257">
        <v>91.91</v>
      </c>
      <c r="U10" s="257">
        <v>55.800000000000004</v>
      </c>
      <c r="V10" s="257">
        <v>26.869999999999997</v>
      </c>
      <c r="W10" s="257">
        <v>18.630000000000003</v>
      </c>
      <c r="X10" s="257">
        <v>9.32</v>
      </c>
      <c r="Y10" s="257">
        <v>1.5000000000000004</v>
      </c>
      <c r="Z10" s="257">
        <v>1047.329999999999</v>
      </c>
      <c r="AA10" s="258">
        <f t="shared" ref="AA10:AA41" si="0">Z10/$Z$74</f>
        <v>9.3871341820933929E-2</v>
      </c>
    </row>
    <row r="11" spans="1:27" x14ac:dyDescent="0.3">
      <c r="A11" s="33" t="s">
        <v>7</v>
      </c>
      <c r="B11" s="59">
        <v>10.299999999999999</v>
      </c>
      <c r="C11" s="59">
        <v>4.3599999999999994</v>
      </c>
      <c r="D11" s="59"/>
      <c r="E11" s="59"/>
      <c r="F11" s="59"/>
      <c r="G11" s="59"/>
      <c r="H11" s="59"/>
      <c r="I11" s="59"/>
      <c r="J11" s="59"/>
      <c r="K11" s="59">
        <v>3.55</v>
      </c>
      <c r="L11" s="59"/>
      <c r="M11" s="59"/>
      <c r="N11" s="59"/>
      <c r="O11" s="59"/>
      <c r="P11" s="59"/>
      <c r="Q11" s="59">
        <v>4.2</v>
      </c>
      <c r="R11" s="59">
        <v>0.92</v>
      </c>
      <c r="S11" s="59"/>
      <c r="T11" s="59">
        <v>0.87</v>
      </c>
      <c r="U11" s="59"/>
      <c r="V11" s="59"/>
      <c r="W11" s="59"/>
      <c r="X11" s="59"/>
      <c r="Y11" s="59">
        <v>0.16</v>
      </c>
      <c r="Z11" s="59">
        <v>24.36</v>
      </c>
      <c r="AA11" s="251">
        <f t="shared" si="0"/>
        <v>2.1833671209245918E-3</v>
      </c>
    </row>
    <row r="12" spans="1:27" x14ac:dyDescent="0.3">
      <c r="A12" s="33" t="s">
        <v>8</v>
      </c>
      <c r="B12" s="59">
        <v>3.7300000000000004</v>
      </c>
      <c r="C12" s="59">
        <v>0.82999999999999985</v>
      </c>
      <c r="D12" s="59"/>
      <c r="E12" s="59">
        <v>0.26</v>
      </c>
      <c r="F12" s="59"/>
      <c r="G12" s="59"/>
      <c r="H12" s="59">
        <v>0.17</v>
      </c>
      <c r="I12" s="59">
        <v>2.0299999999999998</v>
      </c>
      <c r="J12" s="59">
        <v>0.34</v>
      </c>
      <c r="K12" s="59"/>
      <c r="L12" s="59">
        <v>0.2</v>
      </c>
      <c r="M12" s="59">
        <v>13.12</v>
      </c>
      <c r="N12" s="59">
        <v>0.35</v>
      </c>
      <c r="O12" s="59">
        <v>7.0000000000000007E-2</v>
      </c>
      <c r="P12" s="59">
        <v>0.31999999999999995</v>
      </c>
      <c r="Q12" s="59"/>
      <c r="R12" s="59">
        <v>6.6999999999999993</v>
      </c>
      <c r="S12" s="59"/>
      <c r="T12" s="59">
        <v>0.43000000000000005</v>
      </c>
      <c r="U12" s="59"/>
      <c r="V12" s="59"/>
      <c r="W12" s="59"/>
      <c r="X12" s="59"/>
      <c r="Y12" s="59">
        <v>0.34</v>
      </c>
      <c r="Z12" s="59">
        <v>28.89</v>
      </c>
      <c r="AA12" s="251">
        <f t="shared" si="0"/>
        <v>2.5893873613920958E-3</v>
      </c>
    </row>
    <row r="13" spans="1:27" x14ac:dyDescent="0.3">
      <c r="A13" s="33" t="s">
        <v>9</v>
      </c>
      <c r="B13" s="59">
        <v>7.0300000000000011</v>
      </c>
      <c r="C13" s="59">
        <v>6.76</v>
      </c>
      <c r="D13" s="59">
        <v>0.61</v>
      </c>
      <c r="E13" s="59">
        <v>0.18</v>
      </c>
      <c r="F13" s="59"/>
      <c r="G13" s="59">
        <v>0.21</v>
      </c>
      <c r="H13" s="59">
        <v>18.47</v>
      </c>
      <c r="I13" s="59">
        <v>0.25</v>
      </c>
      <c r="J13" s="59">
        <v>4.21</v>
      </c>
      <c r="K13" s="59">
        <v>1.01</v>
      </c>
      <c r="L13" s="59">
        <v>0.72</v>
      </c>
      <c r="M13" s="59">
        <v>1.76</v>
      </c>
      <c r="N13" s="59">
        <v>21.520000000000003</v>
      </c>
      <c r="O13" s="59">
        <v>3.26</v>
      </c>
      <c r="P13" s="59">
        <v>3.17</v>
      </c>
      <c r="Q13" s="59">
        <v>5.96</v>
      </c>
      <c r="R13" s="59">
        <v>3.96</v>
      </c>
      <c r="S13" s="59">
        <v>10.559999999999999</v>
      </c>
      <c r="T13" s="59">
        <v>11.83</v>
      </c>
      <c r="U13" s="59">
        <v>6.0600000000000005</v>
      </c>
      <c r="V13" s="59">
        <v>5.64</v>
      </c>
      <c r="W13" s="59"/>
      <c r="X13" s="59">
        <v>1.51</v>
      </c>
      <c r="Y13" s="59">
        <v>0.17</v>
      </c>
      <c r="Z13" s="59">
        <v>114.85000000000004</v>
      </c>
      <c r="AA13" s="251">
        <f t="shared" si="0"/>
        <v>1.0293912719137497E-2</v>
      </c>
    </row>
    <row r="14" spans="1:27" x14ac:dyDescent="0.3">
      <c r="A14" s="33" t="s">
        <v>10</v>
      </c>
      <c r="B14" s="59">
        <v>11.15</v>
      </c>
      <c r="C14" s="59">
        <v>5.41</v>
      </c>
      <c r="D14" s="59"/>
      <c r="E14" s="59"/>
      <c r="F14" s="59">
        <v>0.67999999999999994</v>
      </c>
      <c r="G14" s="59"/>
      <c r="H14" s="59">
        <v>5.68</v>
      </c>
      <c r="I14" s="59"/>
      <c r="J14" s="59">
        <v>0.33</v>
      </c>
      <c r="K14" s="59">
        <v>1.25</v>
      </c>
      <c r="L14" s="59">
        <v>0.67</v>
      </c>
      <c r="M14" s="59">
        <v>0.56000000000000005</v>
      </c>
      <c r="N14" s="59">
        <v>0.85</v>
      </c>
      <c r="O14" s="59">
        <v>7.6</v>
      </c>
      <c r="P14" s="59"/>
      <c r="Q14" s="59"/>
      <c r="R14" s="59">
        <v>2.19</v>
      </c>
      <c r="S14" s="59">
        <v>1.61</v>
      </c>
      <c r="T14" s="59">
        <v>0.63</v>
      </c>
      <c r="U14" s="59"/>
      <c r="V14" s="59">
        <v>0.61</v>
      </c>
      <c r="W14" s="59"/>
      <c r="X14" s="59"/>
      <c r="Y14" s="59">
        <v>0.16000000000000003</v>
      </c>
      <c r="Z14" s="59">
        <v>39.379999999999995</v>
      </c>
      <c r="AA14" s="251">
        <f t="shared" si="0"/>
        <v>3.5295975871104438E-3</v>
      </c>
    </row>
    <row r="15" spans="1:27" x14ac:dyDescent="0.3">
      <c r="A15" s="33" t="s">
        <v>11</v>
      </c>
      <c r="B15" s="59">
        <v>4.7199999999999989</v>
      </c>
      <c r="C15" s="59">
        <v>0.27</v>
      </c>
      <c r="D15" s="59">
        <v>0.86</v>
      </c>
      <c r="E15" s="59">
        <v>1.68</v>
      </c>
      <c r="F15" s="59"/>
      <c r="G15" s="59">
        <v>0.9</v>
      </c>
      <c r="H15" s="59">
        <v>61.669999999999995</v>
      </c>
      <c r="I15" s="59"/>
      <c r="J15" s="59"/>
      <c r="K15" s="59">
        <v>3.33</v>
      </c>
      <c r="L15" s="59">
        <v>4.22</v>
      </c>
      <c r="M15" s="59">
        <v>4.66</v>
      </c>
      <c r="N15" s="59"/>
      <c r="O15" s="59">
        <v>0.42000000000000004</v>
      </c>
      <c r="P15" s="59">
        <v>0.31</v>
      </c>
      <c r="Q15" s="59">
        <v>10.61</v>
      </c>
      <c r="R15" s="59">
        <v>6.51</v>
      </c>
      <c r="S15" s="59">
        <v>2.85</v>
      </c>
      <c r="T15" s="59">
        <v>8.6599999999999984</v>
      </c>
      <c r="U15" s="59"/>
      <c r="V15" s="59"/>
      <c r="W15" s="59"/>
      <c r="X15" s="59"/>
      <c r="Y15" s="59">
        <v>0.03</v>
      </c>
      <c r="Z15" s="59">
        <v>111.70000000000002</v>
      </c>
      <c r="AA15" s="251">
        <f t="shared" si="0"/>
        <v>1.0011580763845522E-2</v>
      </c>
    </row>
    <row r="16" spans="1:27" x14ac:dyDescent="0.3">
      <c r="A16" s="33" t="s">
        <v>12</v>
      </c>
      <c r="B16" s="59">
        <v>16.380000000000003</v>
      </c>
      <c r="C16" s="59">
        <v>4.76</v>
      </c>
      <c r="D16" s="59"/>
      <c r="E16" s="59">
        <v>0.02</v>
      </c>
      <c r="F16" s="59"/>
      <c r="G16" s="59">
        <v>0.22</v>
      </c>
      <c r="H16" s="59">
        <v>1.99</v>
      </c>
      <c r="I16" s="59"/>
      <c r="J16" s="59">
        <v>1.01</v>
      </c>
      <c r="K16" s="59">
        <v>0.15</v>
      </c>
      <c r="L16" s="59">
        <v>0.19</v>
      </c>
      <c r="M16" s="59">
        <v>3.7199999999999993</v>
      </c>
      <c r="N16" s="59">
        <v>2.9</v>
      </c>
      <c r="O16" s="59">
        <v>0.21</v>
      </c>
      <c r="P16" s="59">
        <v>1.04</v>
      </c>
      <c r="Q16" s="59"/>
      <c r="R16" s="59">
        <v>4.21</v>
      </c>
      <c r="S16" s="59">
        <v>4.24</v>
      </c>
      <c r="T16" s="59">
        <v>0.15</v>
      </c>
      <c r="U16" s="59">
        <v>3.1199999999999997</v>
      </c>
      <c r="V16" s="59">
        <v>0.12</v>
      </c>
      <c r="W16" s="59">
        <v>0.43</v>
      </c>
      <c r="X16" s="59"/>
      <c r="Y16" s="59">
        <v>0.16999999999999998</v>
      </c>
      <c r="Z16" s="59">
        <v>45.029999999999987</v>
      </c>
      <c r="AA16" s="251">
        <f t="shared" si="0"/>
        <v>4.036002522792871E-3</v>
      </c>
    </row>
    <row r="17" spans="1:28" x14ac:dyDescent="0.3">
      <c r="A17" s="33" t="s">
        <v>13</v>
      </c>
      <c r="B17" s="59">
        <v>25.410000000000004</v>
      </c>
      <c r="C17" s="59">
        <v>1.32</v>
      </c>
      <c r="D17" s="59">
        <v>0.43999999999999995</v>
      </c>
      <c r="E17" s="59"/>
      <c r="F17" s="59"/>
      <c r="G17" s="59">
        <v>0.26</v>
      </c>
      <c r="H17" s="59">
        <v>7.0000000000000007E-2</v>
      </c>
      <c r="I17" s="59"/>
      <c r="J17" s="59"/>
      <c r="K17" s="59"/>
      <c r="L17" s="59">
        <v>0.24</v>
      </c>
      <c r="M17" s="59">
        <v>1.06</v>
      </c>
      <c r="N17" s="59">
        <v>0.2</v>
      </c>
      <c r="O17" s="59"/>
      <c r="P17" s="59">
        <v>0.73</v>
      </c>
      <c r="Q17" s="59">
        <v>0.71000000000000008</v>
      </c>
      <c r="R17" s="59">
        <v>2.6999999999999997</v>
      </c>
      <c r="S17" s="59"/>
      <c r="T17" s="59">
        <v>0.31000000000000005</v>
      </c>
      <c r="U17" s="59"/>
      <c r="V17" s="59"/>
      <c r="W17" s="59">
        <v>0.15</v>
      </c>
      <c r="X17" s="59">
        <v>0.26</v>
      </c>
      <c r="Y17" s="59">
        <v>0.38</v>
      </c>
      <c r="Z17" s="59">
        <v>34.239999999999995</v>
      </c>
      <c r="AA17" s="251">
        <f t="shared" si="0"/>
        <v>3.0689035394276688E-3</v>
      </c>
    </row>
    <row r="18" spans="1:28" x14ac:dyDescent="0.3">
      <c r="A18" s="33" t="s">
        <v>14</v>
      </c>
      <c r="B18" s="59">
        <v>21.919999999999995</v>
      </c>
      <c r="C18" s="59">
        <v>21.380000000000003</v>
      </c>
      <c r="D18" s="59">
        <v>3.24</v>
      </c>
      <c r="E18" s="59">
        <v>18.209999999999997</v>
      </c>
      <c r="F18" s="59">
        <v>10.23</v>
      </c>
      <c r="G18" s="59">
        <v>11.02</v>
      </c>
      <c r="H18" s="59">
        <v>14.370000000000001</v>
      </c>
      <c r="I18" s="59">
        <v>9.4</v>
      </c>
      <c r="J18" s="59">
        <v>7.38</v>
      </c>
      <c r="K18" s="59">
        <v>21.47</v>
      </c>
      <c r="L18" s="59">
        <v>34.01</v>
      </c>
      <c r="M18" s="59">
        <v>12.19</v>
      </c>
      <c r="N18" s="59">
        <v>51.720000000000006</v>
      </c>
      <c r="O18" s="59">
        <v>43.71</v>
      </c>
      <c r="P18" s="59">
        <v>43.17</v>
      </c>
      <c r="Q18" s="59">
        <v>47.629999999999995</v>
      </c>
      <c r="R18" s="59">
        <v>33.450000000000003</v>
      </c>
      <c r="S18" s="59">
        <v>82.539999999999978</v>
      </c>
      <c r="T18" s="59">
        <v>69.03</v>
      </c>
      <c r="U18" s="59">
        <v>46.620000000000005</v>
      </c>
      <c r="V18" s="59">
        <v>20.5</v>
      </c>
      <c r="W18" s="59">
        <v>18.05</v>
      </c>
      <c r="X18" s="59">
        <v>7.5500000000000007</v>
      </c>
      <c r="Y18" s="59">
        <v>0.09</v>
      </c>
      <c r="Z18" s="59">
        <v>648.87999999999931</v>
      </c>
      <c r="AA18" s="251">
        <f t="shared" si="0"/>
        <v>5.8158590206303262E-2</v>
      </c>
    </row>
    <row r="19" spans="1:28" x14ac:dyDescent="0.3">
      <c r="A19" s="245" t="s">
        <v>15</v>
      </c>
      <c r="B19" s="257">
        <v>203.36999999999998</v>
      </c>
      <c r="C19" s="257">
        <v>44.129999999999995</v>
      </c>
      <c r="D19" s="257">
        <v>28.27</v>
      </c>
      <c r="E19" s="257">
        <v>27.639999999999997</v>
      </c>
      <c r="F19" s="257">
        <v>18.230000000000004</v>
      </c>
      <c r="G19" s="257">
        <v>62.690000000000005</v>
      </c>
      <c r="H19" s="257">
        <v>39.419999999999987</v>
      </c>
      <c r="I19" s="257">
        <v>20.7</v>
      </c>
      <c r="J19" s="257">
        <v>22.060000000000002</v>
      </c>
      <c r="K19" s="257">
        <v>32.47</v>
      </c>
      <c r="L19" s="257">
        <v>24.060000000000002</v>
      </c>
      <c r="M19" s="257">
        <v>47.47</v>
      </c>
      <c r="N19" s="257">
        <v>36.81</v>
      </c>
      <c r="O19" s="257">
        <v>37.6</v>
      </c>
      <c r="P19" s="257">
        <v>24.88</v>
      </c>
      <c r="Q19" s="257">
        <v>67.730000000000018</v>
      </c>
      <c r="R19" s="257">
        <v>42.88</v>
      </c>
      <c r="S19" s="257">
        <v>55.210000000000008</v>
      </c>
      <c r="T19" s="257">
        <v>69.990000000000009</v>
      </c>
      <c r="U19" s="257">
        <v>76.67</v>
      </c>
      <c r="V19" s="257">
        <v>55.550000000000004</v>
      </c>
      <c r="W19" s="257">
        <v>84.76</v>
      </c>
      <c r="X19" s="257">
        <v>31.139999999999997</v>
      </c>
      <c r="Y19" s="257">
        <v>4.04</v>
      </c>
      <c r="Z19" s="257">
        <v>1157.77</v>
      </c>
      <c r="AA19" s="258">
        <f t="shared" si="0"/>
        <v>0.10376998980266275</v>
      </c>
      <c r="AB19" s="143"/>
    </row>
    <row r="20" spans="1:28" x14ac:dyDescent="0.3">
      <c r="A20" s="33" t="s">
        <v>16</v>
      </c>
      <c r="B20" s="59">
        <v>2.67</v>
      </c>
      <c r="C20" s="59">
        <v>0.76</v>
      </c>
      <c r="D20" s="59">
        <v>1.41</v>
      </c>
      <c r="E20" s="59">
        <v>1.7300000000000002</v>
      </c>
      <c r="F20" s="59">
        <v>0.15</v>
      </c>
      <c r="G20" s="59">
        <v>6.91</v>
      </c>
      <c r="H20" s="59">
        <v>5.5200000000000005</v>
      </c>
      <c r="I20" s="59">
        <v>0.51</v>
      </c>
      <c r="J20" s="59">
        <v>7.0000000000000007E-2</v>
      </c>
      <c r="K20" s="59">
        <v>3.54</v>
      </c>
      <c r="L20" s="59">
        <v>3.3400000000000007</v>
      </c>
      <c r="M20" s="59">
        <v>1.7800000000000002</v>
      </c>
      <c r="N20" s="59">
        <v>7.6599999999999984</v>
      </c>
      <c r="O20" s="59">
        <v>0.53</v>
      </c>
      <c r="P20" s="59">
        <v>2.9299999999999997</v>
      </c>
      <c r="Q20" s="59">
        <v>23.529999999999998</v>
      </c>
      <c r="R20" s="59">
        <v>3.2699999999999996</v>
      </c>
      <c r="S20" s="59">
        <v>12.5</v>
      </c>
      <c r="T20" s="59">
        <v>12.16</v>
      </c>
      <c r="U20" s="59">
        <v>15.48</v>
      </c>
      <c r="V20" s="59">
        <v>10.75</v>
      </c>
      <c r="W20" s="59">
        <v>12.09</v>
      </c>
      <c r="X20" s="59">
        <v>5.23</v>
      </c>
      <c r="Y20" s="59"/>
      <c r="Z20" s="59">
        <v>134.51999999999998</v>
      </c>
      <c r="AA20" s="251">
        <f t="shared" si="0"/>
        <v>1.2056918928849591E-2</v>
      </c>
      <c r="AB20" s="143"/>
    </row>
    <row r="21" spans="1:28" x14ac:dyDescent="0.3">
      <c r="A21" s="33" t="s">
        <v>17</v>
      </c>
      <c r="B21" s="59">
        <v>1.6300000000000001</v>
      </c>
      <c r="C21" s="59"/>
      <c r="D21" s="59">
        <v>0.44</v>
      </c>
      <c r="E21" s="59">
        <v>0.37</v>
      </c>
      <c r="F21" s="59">
        <v>0.75</v>
      </c>
      <c r="G21" s="59">
        <v>1.1100000000000001</v>
      </c>
      <c r="H21" s="59">
        <v>0.94</v>
      </c>
      <c r="I21" s="59">
        <v>1.66</v>
      </c>
      <c r="J21" s="59">
        <v>0.68</v>
      </c>
      <c r="K21" s="59"/>
      <c r="L21" s="59"/>
      <c r="M21" s="59">
        <v>1.3</v>
      </c>
      <c r="N21" s="59">
        <v>0.1</v>
      </c>
      <c r="O21" s="59">
        <v>11.51</v>
      </c>
      <c r="P21" s="59"/>
      <c r="Q21" s="59">
        <v>0.53</v>
      </c>
      <c r="R21" s="59">
        <v>0.43</v>
      </c>
      <c r="S21" s="59">
        <v>2.08</v>
      </c>
      <c r="T21" s="59">
        <v>1.24</v>
      </c>
      <c r="U21" s="59">
        <v>0.83</v>
      </c>
      <c r="V21" s="59"/>
      <c r="W21" s="59"/>
      <c r="X21" s="59"/>
      <c r="Y21" s="59">
        <v>0.11</v>
      </c>
      <c r="Z21" s="59">
        <v>25.709999999999997</v>
      </c>
      <c r="AA21" s="251">
        <f t="shared" si="0"/>
        <v>2.304366530335437E-3</v>
      </c>
      <c r="AB21" s="143"/>
    </row>
    <row r="22" spans="1:28" x14ac:dyDescent="0.3">
      <c r="A22" s="33" t="s">
        <v>18</v>
      </c>
      <c r="B22" s="59">
        <v>199.07</v>
      </c>
      <c r="C22" s="59">
        <v>43.36999999999999</v>
      </c>
      <c r="D22" s="59">
        <v>26.419999999999998</v>
      </c>
      <c r="E22" s="59">
        <v>25.539999999999996</v>
      </c>
      <c r="F22" s="59">
        <v>17.330000000000002</v>
      </c>
      <c r="G22" s="59">
        <v>54.67</v>
      </c>
      <c r="H22" s="59">
        <v>32.959999999999994</v>
      </c>
      <c r="I22" s="59">
        <v>18.529999999999998</v>
      </c>
      <c r="J22" s="59">
        <v>21.310000000000002</v>
      </c>
      <c r="K22" s="59">
        <v>28.929999999999996</v>
      </c>
      <c r="L22" s="59">
        <v>20.72</v>
      </c>
      <c r="M22" s="59">
        <v>44.39</v>
      </c>
      <c r="N22" s="59">
        <v>29.05</v>
      </c>
      <c r="O22" s="59">
        <v>25.560000000000002</v>
      </c>
      <c r="P22" s="59">
        <v>21.95</v>
      </c>
      <c r="Q22" s="59">
        <v>43.67</v>
      </c>
      <c r="R22" s="59">
        <v>39.18</v>
      </c>
      <c r="S22" s="59">
        <v>40.629999999999995</v>
      </c>
      <c r="T22" s="59">
        <v>56.590000000000011</v>
      </c>
      <c r="U22" s="59">
        <v>60.360000000000014</v>
      </c>
      <c r="V22" s="59">
        <v>44.800000000000004</v>
      </c>
      <c r="W22" s="59">
        <v>72.67</v>
      </c>
      <c r="X22" s="59">
        <v>25.91</v>
      </c>
      <c r="Y22" s="59">
        <v>3.9299999999999997</v>
      </c>
      <c r="Z22" s="59">
        <v>997.5400000000003</v>
      </c>
      <c r="AA22" s="251">
        <f t="shared" si="0"/>
        <v>8.9408704343477738E-2</v>
      </c>
      <c r="AB22" s="143"/>
    </row>
    <row r="23" spans="1:28" x14ac:dyDescent="0.3">
      <c r="A23" s="245" t="s">
        <v>68</v>
      </c>
      <c r="B23" s="257">
        <v>0.34</v>
      </c>
      <c r="C23" s="257">
        <v>0.03</v>
      </c>
      <c r="D23" s="257"/>
      <c r="E23" s="257"/>
      <c r="F23" s="257"/>
      <c r="G23" s="257"/>
      <c r="H23" s="257">
        <v>0.7</v>
      </c>
      <c r="I23" s="257"/>
      <c r="J23" s="257"/>
      <c r="K23" s="257"/>
      <c r="L23" s="257"/>
      <c r="M23" s="257"/>
      <c r="N23" s="257"/>
      <c r="O23" s="257">
        <v>0.16</v>
      </c>
      <c r="P23" s="257"/>
      <c r="Q23" s="257"/>
      <c r="R23" s="257"/>
      <c r="S23" s="257"/>
      <c r="T23" s="257"/>
      <c r="U23" s="257">
        <v>0.88</v>
      </c>
      <c r="V23" s="257"/>
      <c r="W23" s="257"/>
      <c r="X23" s="257"/>
      <c r="Y23" s="257"/>
      <c r="Z23" s="257">
        <v>2.11</v>
      </c>
      <c r="AA23" s="258">
        <f t="shared" si="0"/>
        <v>1.8911759544954385E-4</v>
      </c>
      <c r="AB23" s="143"/>
    </row>
    <row r="24" spans="1:28" x14ac:dyDescent="0.3">
      <c r="A24" s="33" t="s">
        <v>68</v>
      </c>
      <c r="B24" s="59">
        <v>0.34</v>
      </c>
      <c r="C24" s="59">
        <v>0.03</v>
      </c>
      <c r="D24" s="59"/>
      <c r="E24" s="59"/>
      <c r="F24" s="59"/>
      <c r="G24" s="59"/>
      <c r="H24" s="59">
        <v>0.7</v>
      </c>
      <c r="I24" s="59"/>
      <c r="J24" s="59"/>
      <c r="K24" s="59"/>
      <c r="L24" s="59"/>
      <c r="M24" s="59"/>
      <c r="N24" s="59"/>
      <c r="O24" s="59">
        <v>0.16</v>
      </c>
      <c r="P24" s="59"/>
      <c r="Q24" s="59"/>
      <c r="R24" s="59"/>
      <c r="S24" s="59"/>
      <c r="T24" s="59"/>
      <c r="U24" s="59">
        <v>0.88</v>
      </c>
      <c r="V24" s="59"/>
      <c r="W24" s="59"/>
      <c r="X24" s="59"/>
      <c r="Y24" s="59"/>
      <c r="Z24" s="59">
        <v>2.11</v>
      </c>
      <c r="AA24" s="251">
        <f t="shared" si="0"/>
        <v>1.8911759544954385E-4</v>
      </c>
      <c r="AB24" s="143"/>
    </row>
    <row r="25" spans="1:28" x14ac:dyDescent="0.3">
      <c r="A25" s="245" t="s">
        <v>19</v>
      </c>
      <c r="B25" s="257">
        <v>209.11000000000007</v>
      </c>
      <c r="C25" s="257">
        <v>58.050000000000011</v>
      </c>
      <c r="D25" s="257">
        <v>31.1</v>
      </c>
      <c r="E25" s="257">
        <v>6.68</v>
      </c>
      <c r="F25" s="257">
        <v>10.24</v>
      </c>
      <c r="G25" s="257">
        <v>21.64</v>
      </c>
      <c r="H25" s="257">
        <v>34.790000000000006</v>
      </c>
      <c r="I25" s="257">
        <v>14.84</v>
      </c>
      <c r="J25" s="257">
        <v>18.64</v>
      </c>
      <c r="K25" s="257">
        <v>8.9600000000000009</v>
      </c>
      <c r="L25" s="257">
        <v>30.82</v>
      </c>
      <c r="M25" s="257">
        <v>35.220000000000006</v>
      </c>
      <c r="N25" s="257">
        <v>21.099999999999998</v>
      </c>
      <c r="O25" s="257">
        <v>29.950000000000003</v>
      </c>
      <c r="P25" s="257">
        <v>38.150000000000013</v>
      </c>
      <c r="Q25" s="257">
        <v>49.58</v>
      </c>
      <c r="R25" s="257">
        <v>75.34999999999998</v>
      </c>
      <c r="S25" s="257">
        <v>40.67</v>
      </c>
      <c r="T25" s="257">
        <v>26.869999999999997</v>
      </c>
      <c r="U25" s="257">
        <v>32.71</v>
      </c>
      <c r="V25" s="257">
        <v>28.35</v>
      </c>
      <c r="W25" s="257">
        <v>21.200000000000003</v>
      </c>
      <c r="X25" s="257">
        <v>15.92</v>
      </c>
      <c r="Y25" s="257">
        <v>5.8699999999999966</v>
      </c>
      <c r="Z25" s="257">
        <v>865.80999999999938</v>
      </c>
      <c r="AA25" s="258">
        <f t="shared" si="0"/>
        <v>7.760185086074381E-2</v>
      </c>
      <c r="AB25" s="143"/>
    </row>
    <row r="26" spans="1:28" x14ac:dyDescent="0.3">
      <c r="A26" s="33" t="s">
        <v>20</v>
      </c>
      <c r="B26" s="59">
        <v>48.940000000000012</v>
      </c>
      <c r="C26" s="59">
        <v>6.6300000000000008</v>
      </c>
      <c r="D26" s="59">
        <v>0.78</v>
      </c>
      <c r="E26" s="59">
        <v>0.37</v>
      </c>
      <c r="F26" s="59">
        <v>2.57</v>
      </c>
      <c r="G26" s="59">
        <v>0.46</v>
      </c>
      <c r="H26" s="59">
        <v>11.170000000000002</v>
      </c>
      <c r="I26" s="59">
        <v>0.5</v>
      </c>
      <c r="J26" s="59">
        <v>1.94</v>
      </c>
      <c r="K26" s="59">
        <v>0.16</v>
      </c>
      <c r="L26" s="59">
        <v>8.66</v>
      </c>
      <c r="M26" s="59">
        <v>3.7200000000000006</v>
      </c>
      <c r="N26" s="59">
        <v>1.57</v>
      </c>
      <c r="O26" s="59">
        <v>0.49</v>
      </c>
      <c r="P26" s="59">
        <v>1.73</v>
      </c>
      <c r="Q26" s="59">
        <v>1.3</v>
      </c>
      <c r="R26" s="59">
        <v>0.56000000000000005</v>
      </c>
      <c r="S26" s="59">
        <v>3.45</v>
      </c>
      <c r="T26" s="59">
        <v>0.23</v>
      </c>
      <c r="U26" s="59"/>
      <c r="V26" s="59">
        <v>0.52</v>
      </c>
      <c r="W26" s="59">
        <v>1.28</v>
      </c>
      <c r="X26" s="59">
        <v>2.2400000000000002</v>
      </c>
      <c r="Y26" s="59">
        <v>0.37</v>
      </c>
      <c r="Z26" s="59">
        <v>99.639999999999972</v>
      </c>
      <c r="AA26" s="251">
        <f t="shared" si="0"/>
        <v>8.9306527064419647E-3</v>
      </c>
      <c r="AB26" s="143"/>
    </row>
    <row r="27" spans="1:28" x14ac:dyDescent="0.3">
      <c r="A27" s="33" t="s">
        <v>21</v>
      </c>
      <c r="B27" s="59">
        <v>4.9600000000000009</v>
      </c>
      <c r="C27" s="59">
        <v>1.98</v>
      </c>
      <c r="D27" s="59"/>
      <c r="E27" s="59">
        <v>0.15</v>
      </c>
      <c r="F27" s="59"/>
      <c r="G27" s="59">
        <v>7.0000000000000007E-2</v>
      </c>
      <c r="H27" s="59">
        <v>0.49</v>
      </c>
      <c r="I27" s="59"/>
      <c r="J27" s="59">
        <v>0.54</v>
      </c>
      <c r="K27" s="59">
        <v>0.77</v>
      </c>
      <c r="L27" s="59">
        <v>0.64</v>
      </c>
      <c r="M27" s="59">
        <v>0.67</v>
      </c>
      <c r="N27" s="59"/>
      <c r="O27" s="59">
        <v>2.02</v>
      </c>
      <c r="P27" s="59"/>
      <c r="Q27" s="59">
        <v>0.44999999999999996</v>
      </c>
      <c r="R27" s="59">
        <v>0.63</v>
      </c>
      <c r="S27" s="59">
        <v>0.12</v>
      </c>
      <c r="T27" s="59"/>
      <c r="U27" s="59"/>
      <c r="V27" s="59"/>
      <c r="W27" s="59">
        <v>0.53</v>
      </c>
      <c r="X27" s="59"/>
      <c r="Y27" s="59">
        <v>0.02</v>
      </c>
      <c r="Z27" s="59">
        <v>14.04</v>
      </c>
      <c r="AA27" s="251">
        <f t="shared" si="0"/>
        <v>1.2583938578727941E-3</v>
      </c>
      <c r="AB27" s="143"/>
    </row>
    <row r="28" spans="1:28" x14ac:dyDescent="0.3">
      <c r="A28" s="33" t="s">
        <v>22</v>
      </c>
      <c r="B28" s="59">
        <v>155.20999999999998</v>
      </c>
      <c r="C28" s="59">
        <v>49.440000000000005</v>
      </c>
      <c r="D28" s="59">
        <v>30.32</v>
      </c>
      <c r="E28" s="59">
        <v>6.1599999999999993</v>
      </c>
      <c r="F28" s="59">
        <v>7.669999999999999</v>
      </c>
      <c r="G28" s="59">
        <v>21.11</v>
      </c>
      <c r="H28" s="59">
        <v>23.130000000000003</v>
      </c>
      <c r="I28" s="59">
        <v>14.34</v>
      </c>
      <c r="J28" s="59">
        <v>16.16</v>
      </c>
      <c r="K28" s="59">
        <v>8.0300000000000011</v>
      </c>
      <c r="L28" s="59">
        <v>21.52</v>
      </c>
      <c r="M28" s="59">
        <v>30.829999999999995</v>
      </c>
      <c r="N28" s="59">
        <v>19.529999999999998</v>
      </c>
      <c r="O28" s="59">
        <v>27.44</v>
      </c>
      <c r="P28" s="59">
        <v>36.42</v>
      </c>
      <c r="Q28" s="59">
        <v>47.83</v>
      </c>
      <c r="R28" s="59">
        <v>74.16</v>
      </c>
      <c r="S28" s="59">
        <v>37.1</v>
      </c>
      <c r="T28" s="59">
        <v>26.64</v>
      </c>
      <c r="U28" s="59">
        <v>32.71</v>
      </c>
      <c r="V28" s="59">
        <v>27.83</v>
      </c>
      <c r="W28" s="59">
        <v>19.39</v>
      </c>
      <c r="X28" s="59">
        <v>13.68</v>
      </c>
      <c r="Y28" s="59">
        <v>5.4799999999999978</v>
      </c>
      <c r="Z28" s="59">
        <v>752.13000000000045</v>
      </c>
      <c r="AA28" s="251">
        <f t="shared" si="0"/>
        <v>6.7412804296429152E-2</v>
      </c>
      <c r="AB28" s="143"/>
    </row>
    <row r="29" spans="1:28" x14ac:dyDescent="0.3">
      <c r="A29" s="245" t="s">
        <v>23</v>
      </c>
      <c r="B29" s="257">
        <v>15.5</v>
      </c>
      <c r="C29" s="257">
        <v>4.5</v>
      </c>
      <c r="D29" s="257">
        <v>0.22</v>
      </c>
      <c r="E29" s="257">
        <v>0.09</v>
      </c>
      <c r="F29" s="257">
        <v>0.08</v>
      </c>
      <c r="G29" s="257">
        <v>0.78</v>
      </c>
      <c r="H29" s="257">
        <v>0.98</v>
      </c>
      <c r="I29" s="257">
        <v>1.59</v>
      </c>
      <c r="J29" s="257">
        <v>1.8499999999999999</v>
      </c>
      <c r="K29" s="257">
        <v>0.14000000000000001</v>
      </c>
      <c r="L29" s="257">
        <v>0.8</v>
      </c>
      <c r="M29" s="257">
        <v>2.5</v>
      </c>
      <c r="N29" s="257">
        <v>0.68</v>
      </c>
      <c r="O29" s="257">
        <v>6.25</v>
      </c>
      <c r="P29" s="257">
        <v>0.38999999999999996</v>
      </c>
      <c r="Q29" s="257">
        <v>2.5300000000000002</v>
      </c>
      <c r="R29" s="257">
        <v>0.5</v>
      </c>
      <c r="S29" s="257">
        <v>0.04</v>
      </c>
      <c r="T29" s="257">
        <v>0.12000000000000001</v>
      </c>
      <c r="U29" s="257">
        <v>0.31000000000000005</v>
      </c>
      <c r="V29" s="257">
        <v>0.47</v>
      </c>
      <c r="W29" s="257"/>
      <c r="X29" s="257">
        <v>0.24</v>
      </c>
      <c r="Y29" s="257">
        <v>1.7</v>
      </c>
      <c r="Z29" s="257">
        <v>42.260000000000005</v>
      </c>
      <c r="AA29" s="258">
        <f t="shared" si="0"/>
        <v>3.7877296605202484E-3</v>
      </c>
      <c r="AB29" s="143"/>
    </row>
    <row r="30" spans="1:28" x14ac:dyDescent="0.3">
      <c r="A30" s="33" t="s">
        <v>24</v>
      </c>
      <c r="B30" s="59">
        <v>0.09</v>
      </c>
      <c r="C30" s="59"/>
      <c r="D30" s="59"/>
      <c r="E30" s="59"/>
      <c r="F30" s="59"/>
      <c r="G30" s="59"/>
      <c r="H30" s="59">
        <v>0.09</v>
      </c>
      <c r="I30" s="59">
        <v>0.15</v>
      </c>
      <c r="J30" s="59"/>
      <c r="K30" s="59"/>
      <c r="L30" s="59"/>
      <c r="M30" s="59">
        <v>0.13</v>
      </c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>
        <v>0.46000000000000008</v>
      </c>
      <c r="AA30" s="251">
        <f t="shared" si="0"/>
        <v>4.1229428391843694E-5</v>
      </c>
      <c r="AB30" s="143"/>
    </row>
    <row r="31" spans="1:28" x14ac:dyDescent="0.3">
      <c r="A31" s="33" t="s">
        <v>25</v>
      </c>
      <c r="B31" s="59">
        <v>6.96</v>
      </c>
      <c r="C31" s="59">
        <v>1.6</v>
      </c>
      <c r="D31" s="59"/>
      <c r="E31" s="59"/>
      <c r="F31" s="59">
        <v>0.08</v>
      </c>
      <c r="G31" s="59">
        <v>0.6</v>
      </c>
      <c r="H31" s="59">
        <v>0.19</v>
      </c>
      <c r="I31" s="59"/>
      <c r="J31" s="59">
        <v>0.03</v>
      </c>
      <c r="K31" s="59"/>
      <c r="L31" s="59">
        <v>0.32</v>
      </c>
      <c r="M31" s="59">
        <v>0.06</v>
      </c>
      <c r="N31" s="59">
        <v>0.4</v>
      </c>
      <c r="O31" s="59"/>
      <c r="P31" s="59">
        <v>0.03</v>
      </c>
      <c r="Q31" s="59"/>
      <c r="R31" s="59">
        <v>0.08</v>
      </c>
      <c r="S31" s="59"/>
      <c r="T31" s="59"/>
      <c r="U31" s="59"/>
      <c r="V31" s="59"/>
      <c r="W31" s="59"/>
      <c r="X31" s="59">
        <v>0.05</v>
      </c>
      <c r="Y31" s="59">
        <v>1.7</v>
      </c>
      <c r="Z31" s="59">
        <v>12.1</v>
      </c>
      <c r="AA31" s="251">
        <f t="shared" si="0"/>
        <v>1.0845132250898012E-3</v>
      </c>
      <c r="AB31" s="143"/>
    </row>
    <row r="32" spans="1:28" x14ac:dyDescent="0.3">
      <c r="A32" s="33" t="s">
        <v>26</v>
      </c>
      <c r="B32" s="59">
        <v>0.88000000000000012</v>
      </c>
      <c r="C32" s="59">
        <v>7.0000000000000007E-2</v>
      </c>
      <c r="D32" s="59">
        <v>0.22</v>
      </c>
      <c r="E32" s="59"/>
      <c r="F32" s="59"/>
      <c r="G32" s="59">
        <v>0.04</v>
      </c>
      <c r="H32" s="59"/>
      <c r="I32" s="59">
        <v>1.01</v>
      </c>
      <c r="J32" s="59">
        <v>0.35</v>
      </c>
      <c r="K32" s="59">
        <v>0.01</v>
      </c>
      <c r="L32" s="59">
        <v>0.04</v>
      </c>
      <c r="M32" s="59">
        <v>0.5</v>
      </c>
      <c r="N32" s="59"/>
      <c r="O32" s="59"/>
      <c r="P32" s="59"/>
      <c r="Q32" s="59"/>
      <c r="R32" s="59">
        <v>0.33</v>
      </c>
      <c r="S32" s="59"/>
      <c r="T32" s="59">
        <v>0.05</v>
      </c>
      <c r="U32" s="59"/>
      <c r="V32" s="59"/>
      <c r="W32" s="59"/>
      <c r="X32" s="59"/>
      <c r="Y32" s="59"/>
      <c r="Z32" s="59">
        <v>3.5000000000000004</v>
      </c>
      <c r="AA32" s="251">
        <f t="shared" si="0"/>
        <v>3.1370217254663677E-4</v>
      </c>
      <c r="AB32" s="143"/>
    </row>
    <row r="33" spans="1:28" x14ac:dyDescent="0.3">
      <c r="A33" s="33" t="s">
        <v>69</v>
      </c>
      <c r="B33" s="59">
        <v>0.56000000000000005</v>
      </c>
      <c r="C33" s="59">
        <v>0.1</v>
      </c>
      <c r="D33" s="59"/>
      <c r="E33" s="59"/>
      <c r="F33" s="59"/>
      <c r="G33" s="59">
        <v>0.1</v>
      </c>
      <c r="H33" s="59">
        <v>0.23</v>
      </c>
      <c r="I33" s="59"/>
      <c r="J33" s="59">
        <v>7.0000000000000007E-2</v>
      </c>
      <c r="K33" s="59"/>
      <c r="L33" s="59">
        <v>0.43</v>
      </c>
      <c r="M33" s="59">
        <v>0.73000000000000009</v>
      </c>
      <c r="N33" s="59">
        <v>0.24</v>
      </c>
      <c r="O33" s="59">
        <v>1.63</v>
      </c>
      <c r="P33" s="59"/>
      <c r="Q33" s="59">
        <v>0.15</v>
      </c>
      <c r="R33" s="59"/>
      <c r="S33" s="59"/>
      <c r="T33" s="59"/>
      <c r="U33" s="59"/>
      <c r="V33" s="59"/>
      <c r="W33" s="59"/>
      <c r="X33" s="59">
        <v>0.12</v>
      </c>
      <c r="Y33" s="59"/>
      <c r="Z33" s="59">
        <v>4.3600000000000003</v>
      </c>
      <c r="AA33" s="251">
        <f t="shared" si="0"/>
        <v>3.9078327780095321E-4</v>
      </c>
      <c r="AB33" s="143"/>
    </row>
    <row r="34" spans="1:28" x14ac:dyDescent="0.3">
      <c r="A34" s="33" t="s">
        <v>27</v>
      </c>
      <c r="B34" s="59">
        <v>2.8</v>
      </c>
      <c r="C34" s="59">
        <v>0.58000000000000007</v>
      </c>
      <c r="D34" s="59"/>
      <c r="E34" s="59"/>
      <c r="F34" s="59"/>
      <c r="G34" s="59"/>
      <c r="H34" s="59">
        <v>0.4</v>
      </c>
      <c r="I34" s="59">
        <v>0.09</v>
      </c>
      <c r="J34" s="59">
        <v>0.99</v>
      </c>
      <c r="K34" s="59">
        <v>0.13</v>
      </c>
      <c r="L34" s="59"/>
      <c r="M34" s="59">
        <v>0.94</v>
      </c>
      <c r="N34" s="59"/>
      <c r="O34" s="59">
        <v>0.47</v>
      </c>
      <c r="P34" s="59"/>
      <c r="Q34" s="59">
        <v>0.1</v>
      </c>
      <c r="R34" s="59"/>
      <c r="S34" s="59"/>
      <c r="T34" s="59"/>
      <c r="U34" s="59">
        <v>0.17</v>
      </c>
      <c r="V34" s="59"/>
      <c r="W34" s="59"/>
      <c r="X34" s="59">
        <v>0.04</v>
      </c>
      <c r="Y34" s="59"/>
      <c r="Z34" s="59">
        <v>6.7099999999999991</v>
      </c>
      <c r="AA34" s="251">
        <f t="shared" si="0"/>
        <v>6.0141187936798061E-4</v>
      </c>
      <c r="AB34" s="143"/>
    </row>
    <row r="35" spans="1:28" x14ac:dyDescent="0.3">
      <c r="A35" s="33" t="s">
        <v>70</v>
      </c>
      <c r="B35" s="59">
        <v>0.19</v>
      </c>
      <c r="C35" s="59"/>
      <c r="D35" s="59"/>
      <c r="E35" s="59"/>
      <c r="F35" s="59"/>
      <c r="G35" s="59"/>
      <c r="H35" s="59"/>
      <c r="I35" s="59">
        <v>0.34</v>
      </c>
      <c r="J35" s="59"/>
      <c r="K35" s="59"/>
      <c r="L35" s="59"/>
      <c r="M35" s="59"/>
      <c r="N35" s="59"/>
      <c r="O35" s="59"/>
      <c r="P35" s="59"/>
      <c r="Q35" s="59"/>
      <c r="R35" s="59">
        <v>0.09</v>
      </c>
      <c r="S35" s="59"/>
      <c r="T35" s="59"/>
      <c r="U35" s="59"/>
      <c r="V35" s="59"/>
      <c r="W35" s="59"/>
      <c r="X35" s="59"/>
      <c r="Y35" s="59"/>
      <c r="Z35" s="59">
        <v>0.62</v>
      </c>
      <c r="AA35" s="251">
        <f t="shared" si="0"/>
        <v>5.5570099136832795E-5</v>
      </c>
      <c r="AB35" s="143"/>
    </row>
    <row r="36" spans="1:28" x14ac:dyDescent="0.3">
      <c r="A36" s="33" t="s">
        <v>28</v>
      </c>
      <c r="B36" s="59">
        <v>0.03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>
        <v>1.99</v>
      </c>
      <c r="R36" s="59"/>
      <c r="S36" s="59"/>
      <c r="T36" s="59"/>
      <c r="U36" s="59"/>
      <c r="V36" s="59"/>
      <c r="W36" s="59"/>
      <c r="X36" s="59"/>
      <c r="Y36" s="59"/>
      <c r="Z36" s="59">
        <v>2.02</v>
      </c>
      <c r="AA36" s="251">
        <f t="shared" si="0"/>
        <v>1.8105096815548748E-4</v>
      </c>
      <c r="AB36" s="143"/>
    </row>
    <row r="37" spans="1:28" x14ac:dyDescent="0.3">
      <c r="A37" s="33" t="s">
        <v>29</v>
      </c>
      <c r="B37" s="59">
        <v>0.68000000000000016</v>
      </c>
      <c r="C37" s="59">
        <v>0.31999999999999995</v>
      </c>
      <c r="D37" s="59"/>
      <c r="E37" s="59"/>
      <c r="F37" s="59"/>
      <c r="G37" s="59">
        <v>0.04</v>
      </c>
      <c r="H37" s="59"/>
      <c r="I37" s="59"/>
      <c r="J37" s="59">
        <v>0.36</v>
      </c>
      <c r="K37" s="59"/>
      <c r="L37" s="59">
        <v>0.01</v>
      </c>
      <c r="M37" s="59"/>
      <c r="N37" s="59"/>
      <c r="O37" s="59">
        <v>0.27</v>
      </c>
      <c r="P37" s="59">
        <v>0.36</v>
      </c>
      <c r="Q37" s="59">
        <v>0.15</v>
      </c>
      <c r="R37" s="59"/>
      <c r="S37" s="59"/>
      <c r="T37" s="59">
        <v>7.0000000000000007E-2</v>
      </c>
      <c r="U37" s="59"/>
      <c r="V37" s="59"/>
      <c r="W37" s="59"/>
      <c r="X37" s="59">
        <v>0.03</v>
      </c>
      <c r="Y37" s="59"/>
      <c r="Z37" s="59">
        <v>2.2900000000000005</v>
      </c>
      <c r="AA37" s="251">
        <f t="shared" si="0"/>
        <v>2.0525085003765664E-4</v>
      </c>
      <c r="AB37" s="143"/>
    </row>
    <row r="38" spans="1:28" x14ac:dyDescent="0.3">
      <c r="A38" s="33" t="s">
        <v>30</v>
      </c>
      <c r="B38" s="59">
        <v>3.3100000000000005</v>
      </c>
      <c r="C38" s="59">
        <v>1.83</v>
      </c>
      <c r="D38" s="59"/>
      <c r="E38" s="59">
        <v>0.09</v>
      </c>
      <c r="F38" s="59"/>
      <c r="G38" s="59"/>
      <c r="H38" s="59">
        <v>7.0000000000000007E-2</v>
      </c>
      <c r="I38" s="59"/>
      <c r="J38" s="59">
        <v>0.05</v>
      </c>
      <c r="K38" s="59"/>
      <c r="L38" s="59"/>
      <c r="M38" s="59">
        <v>0.14000000000000001</v>
      </c>
      <c r="N38" s="59">
        <v>0.04</v>
      </c>
      <c r="O38" s="59">
        <v>3.88</v>
      </c>
      <c r="P38" s="59"/>
      <c r="Q38" s="59">
        <v>0.14000000000000001</v>
      </c>
      <c r="R38" s="59"/>
      <c r="S38" s="59">
        <v>0.04</v>
      </c>
      <c r="T38" s="59"/>
      <c r="U38" s="59">
        <v>0.14000000000000001</v>
      </c>
      <c r="V38" s="59">
        <v>0.47</v>
      </c>
      <c r="W38" s="59"/>
      <c r="X38" s="59"/>
      <c r="Y38" s="59"/>
      <c r="Z38" s="59">
        <v>10.199999999999999</v>
      </c>
      <c r="AA38" s="251">
        <f t="shared" si="0"/>
        <v>9.1421775999305551E-4</v>
      </c>
      <c r="AB38" s="143"/>
    </row>
    <row r="39" spans="1:28" x14ac:dyDescent="0.3">
      <c r="A39" s="245" t="s">
        <v>31</v>
      </c>
      <c r="B39" s="257">
        <v>166.55000000000004</v>
      </c>
      <c r="C39" s="257">
        <v>25.709999999999997</v>
      </c>
      <c r="D39" s="257">
        <v>1.8399999999999999</v>
      </c>
      <c r="E39" s="257">
        <v>0.37</v>
      </c>
      <c r="F39" s="257">
        <v>8.8099999999999987</v>
      </c>
      <c r="G39" s="257">
        <v>23.19</v>
      </c>
      <c r="H39" s="257">
        <v>15.51</v>
      </c>
      <c r="I39" s="257">
        <v>9.69</v>
      </c>
      <c r="J39" s="257">
        <v>0.16</v>
      </c>
      <c r="K39" s="257">
        <v>6.57</v>
      </c>
      <c r="L39" s="257">
        <v>4.3099999999999996</v>
      </c>
      <c r="M39" s="257">
        <v>11.800000000000002</v>
      </c>
      <c r="N39" s="257">
        <v>4.96</v>
      </c>
      <c r="O39" s="257">
        <v>11.089999999999998</v>
      </c>
      <c r="P39" s="257">
        <v>4.8000000000000007</v>
      </c>
      <c r="Q39" s="257">
        <v>10.980000000000002</v>
      </c>
      <c r="R39" s="257">
        <v>13.850000000000001</v>
      </c>
      <c r="S39" s="257">
        <v>7.1500000000000012</v>
      </c>
      <c r="T39" s="257">
        <v>17.14</v>
      </c>
      <c r="U39" s="257">
        <v>5.6</v>
      </c>
      <c r="V39" s="257">
        <v>5.7899999999999991</v>
      </c>
      <c r="W39" s="257">
        <v>8.33</v>
      </c>
      <c r="X39" s="257">
        <v>4.1900000000000004</v>
      </c>
      <c r="Y39" s="257">
        <v>1.9800000000000004</v>
      </c>
      <c r="Z39" s="257">
        <v>370.37000000000012</v>
      </c>
      <c r="AA39" s="258">
        <f t="shared" si="0"/>
        <v>3.3195963898885107E-2</v>
      </c>
      <c r="AB39" s="143"/>
    </row>
    <row r="40" spans="1:28" x14ac:dyDescent="0.3">
      <c r="A40" s="33" t="s">
        <v>32</v>
      </c>
      <c r="B40" s="59">
        <v>77.97</v>
      </c>
      <c r="C40" s="59">
        <v>3.5200000000000005</v>
      </c>
      <c r="D40" s="59">
        <v>1.4</v>
      </c>
      <c r="E40" s="59">
        <v>0.18</v>
      </c>
      <c r="F40" s="59">
        <v>7.5</v>
      </c>
      <c r="G40" s="59">
        <v>1.87</v>
      </c>
      <c r="H40" s="59">
        <v>5.2300000000000013</v>
      </c>
      <c r="I40" s="59">
        <v>9.5299999999999994</v>
      </c>
      <c r="J40" s="59"/>
      <c r="K40" s="59">
        <v>2.56</v>
      </c>
      <c r="L40" s="59">
        <v>2.56</v>
      </c>
      <c r="M40" s="59">
        <v>6.4</v>
      </c>
      <c r="N40" s="59">
        <v>3.85</v>
      </c>
      <c r="O40" s="59">
        <v>7.26</v>
      </c>
      <c r="P40" s="59">
        <v>3.05</v>
      </c>
      <c r="Q40" s="59">
        <v>1.51</v>
      </c>
      <c r="R40" s="59">
        <v>5.57</v>
      </c>
      <c r="S40" s="59">
        <v>2.6</v>
      </c>
      <c r="T40" s="59">
        <v>6.93</v>
      </c>
      <c r="U40" s="59">
        <v>0.35</v>
      </c>
      <c r="V40" s="59">
        <v>2.75</v>
      </c>
      <c r="W40" s="59">
        <v>6.55</v>
      </c>
      <c r="X40" s="59">
        <v>2.4700000000000002</v>
      </c>
      <c r="Y40" s="59">
        <v>0.9900000000000001</v>
      </c>
      <c r="Z40" s="59">
        <v>162.60000000000005</v>
      </c>
      <c r="AA40" s="251">
        <f t="shared" si="0"/>
        <v>1.4573706644595185E-2</v>
      </c>
      <c r="AB40" s="143"/>
    </row>
    <row r="41" spans="1:28" x14ac:dyDescent="0.3">
      <c r="A41" s="33" t="s">
        <v>33</v>
      </c>
      <c r="B41" s="59">
        <v>5.6</v>
      </c>
      <c r="C41" s="59">
        <v>0.89999999999999991</v>
      </c>
      <c r="D41" s="59"/>
      <c r="E41" s="59"/>
      <c r="F41" s="59">
        <v>0.48</v>
      </c>
      <c r="G41" s="59">
        <v>0.21</v>
      </c>
      <c r="H41" s="59">
        <v>0.36</v>
      </c>
      <c r="I41" s="59"/>
      <c r="J41" s="59"/>
      <c r="K41" s="59">
        <v>0.33</v>
      </c>
      <c r="L41" s="59">
        <v>0.11</v>
      </c>
      <c r="M41" s="59">
        <v>0.7</v>
      </c>
      <c r="N41" s="59"/>
      <c r="O41" s="59">
        <v>0.11</v>
      </c>
      <c r="P41" s="59">
        <v>0.39</v>
      </c>
      <c r="Q41" s="59">
        <v>0.23</v>
      </c>
      <c r="R41" s="59">
        <v>0.35000000000000003</v>
      </c>
      <c r="S41" s="59"/>
      <c r="T41" s="59">
        <v>0.41</v>
      </c>
      <c r="U41" s="59">
        <v>0.17</v>
      </c>
      <c r="V41" s="59">
        <v>2.33</v>
      </c>
      <c r="W41" s="59"/>
      <c r="X41" s="59"/>
      <c r="Y41" s="59">
        <v>0.30000000000000004</v>
      </c>
      <c r="Z41" s="59">
        <v>12.98</v>
      </c>
      <c r="AA41" s="251">
        <f t="shared" si="0"/>
        <v>1.1633869141872415E-3</v>
      </c>
      <c r="AB41" s="143"/>
    </row>
    <row r="42" spans="1:28" x14ac:dyDescent="0.3">
      <c r="A42" s="33" t="s">
        <v>34</v>
      </c>
      <c r="B42" s="59">
        <v>45.70000000000001</v>
      </c>
      <c r="C42" s="59">
        <v>3.5800000000000005</v>
      </c>
      <c r="D42" s="59">
        <v>0.21</v>
      </c>
      <c r="E42" s="59"/>
      <c r="F42" s="59">
        <v>0.11</v>
      </c>
      <c r="G42" s="59"/>
      <c r="H42" s="59">
        <v>0.21</v>
      </c>
      <c r="I42" s="59">
        <v>0.16</v>
      </c>
      <c r="J42" s="59">
        <v>0.16</v>
      </c>
      <c r="K42" s="59">
        <v>0.51</v>
      </c>
      <c r="L42" s="59">
        <v>1.6400000000000001</v>
      </c>
      <c r="M42" s="59">
        <v>0.24</v>
      </c>
      <c r="N42" s="59"/>
      <c r="O42" s="59"/>
      <c r="P42" s="59">
        <v>0.13</v>
      </c>
      <c r="Q42" s="59">
        <v>0.55000000000000004</v>
      </c>
      <c r="R42" s="59"/>
      <c r="S42" s="59">
        <v>0.8</v>
      </c>
      <c r="T42" s="59"/>
      <c r="U42" s="59">
        <v>0.3</v>
      </c>
      <c r="V42" s="59"/>
      <c r="W42" s="59"/>
      <c r="X42" s="59"/>
      <c r="Y42" s="59">
        <v>0.38</v>
      </c>
      <c r="Z42" s="59">
        <v>54.680000000000007</v>
      </c>
      <c r="AA42" s="251">
        <f t="shared" ref="AA42:AA73" si="1">Z42/$Z$74</f>
        <v>4.9009242271000281E-3</v>
      </c>
      <c r="AB42" s="143"/>
    </row>
    <row r="43" spans="1:28" x14ac:dyDescent="0.3">
      <c r="A43" s="33" t="s">
        <v>35</v>
      </c>
      <c r="B43" s="59">
        <v>0.95</v>
      </c>
      <c r="C43" s="59">
        <v>0.18</v>
      </c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>
        <v>1.1299999999999999</v>
      </c>
      <c r="AA43" s="251">
        <f t="shared" si="1"/>
        <v>1.0128098713648557E-4</v>
      </c>
      <c r="AB43" s="143"/>
    </row>
    <row r="44" spans="1:28" x14ac:dyDescent="0.3">
      <c r="A44" s="33" t="s">
        <v>36</v>
      </c>
      <c r="B44" s="59">
        <v>36.330000000000005</v>
      </c>
      <c r="C44" s="59">
        <v>17.53</v>
      </c>
      <c r="D44" s="59">
        <v>0.23</v>
      </c>
      <c r="E44" s="59">
        <v>0.19</v>
      </c>
      <c r="F44" s="59">
        <v>0.72</v>
      </c>
      <c r="G44" s="59">
        <v>21.11</v>
      </c>
      <c r="H44" s="59">
        <v>9.7099999999999991</v>
      </c>
      <c r="I44" s="59"/>
      <c r="J44" s="59"/>
      <c r="K44" s="59">
        <v>3.1699999999999995</v>
      </c>
      <c r="L44" s="59"/>
      <c r="M44" s="59">
        <v>4.46</v>
      </c>
      <c r="N44" s="59">
        <v>1.1100000000000001</v>
      </c>
      <c r="O44" s="59">
        <v>3.72</v>
      </c>
      <c r="P44" s="59">
        <v>1.23</v>
      </c>
      <c r="Q44" s="59">
        <v>8.6900000000000013</v>
      </c>
      <c r="R44" s="59">
        <v>7.9299999999999988</v>
      </c>
      <c r="S44" s="59">
        <v>3.75</v>
      </c>
      <c r="T44" s="59">
        <v>9.8000000000000007</v>
      </c>
      <c r="U44" s="59">
        <v>4.7799999999999994</v>
      </c>
      <c r="V44" s="59">
        <v>0.71000000000000008</v>
      </c>
      <c r="W44" s="59">
        <v>1.7799999999999998</v>
      </c>
      <c r="X44" s="59">
        <v>1.72</v>
      </c>
      <c r="Y44" s="59">
        <v>0.31</v>
      </c>
      <c r="Z44" s="59">
        <v>138.97999999999999</v>
      </c>
      <c r="AA44" s="251">
        <f t="shared" si="1"/>
        <v>1.2456665125866163E-2</v>
      </c>
      <c r="AB44" s="143"/>
    </row>
    <row r="45" spans="1:28" x14ac:dyDescent="0.3">
      <c r="A45" s="245" t="s">
        <v>37</v>
      </c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>
        <v>0.14000000000000001</v>
      </c>
      <c r="Z45" s="257">
        <v>0.14000000000000001</v>
      </c>
      <c r="AA45" s="258">
        <f t="shared" si="1"/>
        <v>1.254808690186547E-5</v>
      </c>
      <c r="AB45" s="143"/>
    </row>
    <row r="46" spans="1:28" x14ac:dyDescent="0.3">
      <c r="A46" s="33" t="s">
        <v>37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>
        <v>0.14000000000000001</v>
      </c>
      <c r="Z46" s="59">
        <v>0.14000000000000001</v>
      </c>
      <c r="AA46" s="251">
        <f t="shared" si="1"/>
        <v>1.254808690186547E-5</v>
      </c>
      <c r="AB46" s="143"/>
    </row>
    <row r="47" spans="1:28" x14ac:dyDescent="0.3">
      <c r="A47" s="245" t="s">
        <v>38</v>
      </c>
      <c r="B47" s="257">
        <v>53.230000000000011</v>
      </c>
      <c r="C47" s="257">
        <v>15.539999999999997</v>
      </c>
      <c r="D47" s="257">
        <v>3.6900000000000004</v>
      </c>
      <c r="E47" s="257">
        <v>17.64</v>
      </c>
      <c r="F47" s="257">
        <v>9.3800000000000008</v>
      </c>
      <c r="G47" s="257">
        <v>22.49</v>
      </c>
      <c r="H47" s="257">
        <v>14.4</v>
      </c>
      <c r="I47" s="257">
        <v>9.8200000000000021</v>
      </c>
      <c r="J47" s="257">
        <v>19</v>
      </c>
      <c r="K47" s="257">
        <v>11.05</v>
      </c>
      <c r="L47" s="257">
        <v>8.7499999999999982</v>
      </c>
      <c r="M47" s="257">
        <v>13.849999999999998</v>
      </c>
      <c r="N47" s="257">
        <v>9.0499999999999989</v>
      </c>
      <c r="O47" s="257">
        <v>9.5</v>
      </c>
      <c r="P47" s="257">
        <v>11.879999999999999</v>
      </c>
      <c r="Q47" s="257">
        <v>21.22</v>
      </c>
      <c r="R47" s="257">
        <v>23.349999999999998</v>
      </c>
      <c r="S47" s="257">
        <v>18.850000000000001</v>
      </c>
      <c r="T47" s="257">
        <v>8.620000000000001</v>
      </c>
      <c r="U47" s="257">
        <v>16.18</v>
      </c>
      <c r="V47" s="257">
        <v>8.7099999999999991</v>
      </c>
      <c r="W47" s="257">
        <v>12.48</v>
      </c>
      <c r="X47" s="257">
        <v>8.7100000000000009</v>
      </c>
      <c r="Y47" s="257"/>
      <c r="Z47" s="257">
        <v>347.3900000000001</v>
      </c>
      <c r="AA47" s="258">
        <f t="shared" si="1"/>
        <v>3.1136285063136048E-2</v>
      </c>
      <c r="AB47" s="143"/>
    </row>
    <row r="48" spans="1:28" x14ac:dyDescent="0.3">
      <c r="A48" s="33" t="s">
        <v>39</v>
      </c>
      <c r="B48" s="59">
        <v>15.549999999999999</v>
      </c>
      <c r="C48" s="59">
        <v>4.08</v>
      </c>
      <c r="D48" s="59">
        <v>0.16</v>
      </c>
      <c r="E48" s="59">
        <v>0.49</v>
      </c>
      <c r="F48" s="59">
        <v>3.04</v>
      </c>
      <c r="G48" s="59">
        <v>1.06</v>
      </c>
      <c r="H48" s="59">
        <v>3.0000000000000004</v>
      </c>
      <c r="I48" s="59">
        <v>0.7400000000000001</v>
      </c>
      <c r="J48" s="59">
        <v>1.07</v>
      </c>
      <c r="K48" s="59">
        <v>1.5400000000000003</v>
      </c>
      <c r="L48" s="59">
        <v>1.56</v>
      </c>
      <c r="M48" s="59">
        <v>0.87000000000000011</v>
      </c>
      <c r="N48" s="59">
        <v>1.2800000000000002</v>
      </c>
      <c r="O48" s="59">
        <v>1.9900000000000002</v>
      </c>
      <c r="P48" s="59">
        <v>0.47</v>
      </c>
      <c r="Q48" s="59">
        <v>0.91</v>
      </c>
      <c r="R48" s="59">
        <v>7.4399999999999995</v>
      </c>
      <c r="S48" s="59">
        <v>0.48000000000000004</v>
      </c>
      <c r="T48" s="59">
        <v>0.33</v>
      </c>
      <c r="U48" s="59">
        <v>1.58</v>
      </c>
      <c r="V48" s="59">
        <v>0.55000000000000004</v>
      </c>
      <c r="W48" s="59">
        <v>1.02</v>
      </c>
      <c r="X48" s="59">
        <v>1.35</v>
      </c>
      <c r="Y48" s="59"/>
      <c r="Z48" s="59">
        <v>50.560000000000009</v>
      </c>
      <c r="AA48" s="251">
        <f t="shared" si="1"/>
        <v>4.5316519554165586E-3</v>
      </c>
      <c r="AB48" s="143"/>
    </row>
    <row r="49" spans="1:28" x14ac:dyDescent="0.3">
      <c r="A49" s="34" t="s">
        <v>40</v>
      </c>
      <c r="B49" s="59">
        <v>1.36</v>
      </c>
      <c r="C49" s="59">
        <v>0.19</v>
      </c>
      <c r="D49" s="59"/>
      <c r="E49" s="59"/>
      <c r="F49" s="59">
        <v>0.22</v>
      </c>
      <c r="G49" s="59">
        <v>0.12</v>
      </c>
      <c r="H49" s="59">
        <v>0.94000000000000006</v>
      </c>
      <c r="I49" s="59">
        <v>0.89</v>
      </c>
      <c r="J49" s="59">
        <v>0.14000000000000001</v>
      </c>
      <c r="K49" s="59"/>
      <c r="L49" s="59"/>
      <c r="M49" s="59">
        <v>0.16</v>
      </c>
      <c r="N49" s="59">
        <v>0.68</v>
      </c>
      <c r="O49" s="59">
        <v>0.06</v>
      </c>
      <c r="P49" s="59">
        <v>0.92999999999999994</v>
      </c>
      <c r="Q49" s="59">
        <v>0.1</v>
      </c>
      <c r="R49" s="59">
        <v>0.18</v>
      </c>
      <c r="S49" s="59">
        <v>0.94</v>
      </c>
      <c r="T49" s="59"/>
      <c r="U49" s="59">
        <v>0.13</v>
      </c>
      <c r="V49" s="59">
        <v>0.23</v>
      </c>
      <c r="W49" s="59"/>
      <c r="X49" s="59"/>
      <c r="Y49" s="59"/>
      <c r="Z49" s="59">
        <v>7.2699999999999987</v>
      </c>
      <c r="AA49" s="251">
        <f t="shared" si="1"/>
        <v>6.5160422697544242E-4</v>
      </c>
      <c r="AB49" s="143"/>
    </row>
    <row r="50" spans="1:28" x14ac:dyDescent="0.3">
      <c r="A50" s="34" t="s">
        <v>41</v>
      </c>
      <c r="B50" s="59">
        <v>26.660000000000004</v>
      </c>
      <c r="C50" s="59">
        <v>9.129999999999999</v>
      </c>
      <c r="D50" s="59">
        <v>3.5300000000000002</v>
      </c>
      <c r="E50" s="59">
        <v>16.489999999999998</v>
      </c>
      <c r="F50" s="59">
        <v>4.6399999999999997</v>
      </c>
      <c r="G50" s="59">
        <v>20.59</v>
      </c>
      <c r="H50" s="59">
        <v>8.8400000000000016</v>
      </c>
      <c r="I50" s="59">
        <v>7.57</v>
      </c>
      <c r="J50" s="59">
        <v>12.63</v>
      </c>
      <c r="K50" s="59">
        <v>8.3400000000000016</v>
      </c>
      <c r="L50" s="59">
        <v>4.8199999999999994</v>
      </c>
      <c r="M50" s="59">
        <v>8.34</v>
      </c>
      <c r="N50" s="59">
        <v>5.17</v>
      </c>
      <c r="O50" s="59">
        <v>6.7500000000000009</v>
      </c>
      <c r="P50" s="59">
        <v>9.02</v>
      </c>
      <c r="Q50" s="59">
        <v>7.61</v>
      </c>
      <c r="R50" s="59">
        <v>13.680000000000001</v>
      </c>
      <c r="S50" s="59">
        <v>15.65</v>
      </c>
      <c r="T50" s="59">
        <v>7.2</v>
      </c>
      <c r="U50" s="59">
        <v>3.6000000000000005</v>
      </c>
      <c r="V50" s="59">
        <v>4.93</v>
      </c>
      <c r="W50" s="59">
        <v>9.3000000000000007</v>
      </c>
      <c r="X50" s="59">
        <v>5.29</v>
      </c>
      <c r="Y50" s="59"/>
      <c r="Z50" s="59">
        <v>219.77999999999992</v>
      </c>
      <c r="AA50" s="251">
        <f t="shared" si="1"/>
        <v>1.9698703852085657E-2</v>
      </c>
      <c r="AB50" s="143"/>
    </row>
    <row r="51" spans="1:28" x14ac:dyDescent="0.3">
      <c r="A51" s="34" t="s">
        <v>42</v>
      </c>
      <c r="B51" s="59">
        <v>9.66</v>
      </c>
      <c r="C51" s="59">
        <v>2.14</v>
      </c>
      <c r="D51" s="59"/>
      <c r="E51" s="59">
        <v>0.66</v>
      </c>
      <c r="F51" s="59">
        <v>1.4800000000000002</v>
      </c>
      <c r="G51" s="59">
        <v>0.72</v>
      </c>
      <c r="H51" s="59">
        <v>1.62</v>
      </c>
      <c r="I51" s="59">
        <v>0.62</v>
      </c>
      <c r="J51" s="59">
        <v>5.16</v>
      </c>
      <c r="K51" s="59">
        <v>1.1700000000000002</v>
      </c>
      <c r="L51" s="59">
        <v>2.37</v>
      </c>
      <c r="M51" s="59">
        <v>4.4800000000000004</v>
      </c>
      <c r="N51" s="59">
        <v>1.9200000000000002</v>
      </c>
      <c r="O51" s="59">
        <v>0.70000000000000007</v>
      </c>
      <c r="P51" s="59">
        <v>1.46</v>
      </c>
      <c r="Q51" s="59">
        <v>12.6</v>
      </c>
      <c r="R51" s="59">
        <v>2.0499999999999998</v>
      </c>
      <c r="S51" s="59">
        <v>1.7800000000000002</v>
      </c>
      <c r="T51" s="59">
        <v>1.0900000000000001</v>
      </c>
      <c r="U51" s="59">
        <v>10.870000000000003</v>
      </c>
      <c r="V51" s="59">
        <v>2.9999999999999996</v>
      </c>
      <c r="W51" s="59">
        <v>2.16</v>
      </c>
      <c r="X51" s="59">
        <v>2.0700000000000003</v>
      </c>
      <c r="Y51" s="59"/>
      <c r="Z51" s="59">
        <v>69.780000000000044</v>
      </c>
      <c r="AA51" s="251">
        <f t="shared" si="1"/>
        <v>6.2543250286583784E-3</v>
      </c>
      <c r="AB51" s="143"/>
    </row>
    <row r="52" spans="1:28" x14ac:dyDescent="0.3">
      <c r="A52" s="245" t="s">
        <v>43</v>
      </c>
      <c r="B52" s="257">
        <v>216.76</v>
      </c>
      <c r="C52" s="257">
        <v>167.10000000000002</v>
      </c>
      <c r="D52" s="257">
        <v>119.22000000000003</v>
      </c>
      <c r="E52" s="257">
        <v>180.55999999999995</v>
      </c>
      <c r="F52" s="257">
        <v>302.16000000000003</v>
      </c>
      <c r="G52" s="257">
        <v>242.34</v>
      </c>
      <c r="H52" s="257">
        <v>218.70000000000005</v>
      </c>
      <c r="I52" s="257">
        <v>194.89</v>
      </c>
      <c r="J52" s="257">
        <v>165.56000000000003</v>
      </c>
      <c r="K52" s="257">
        <v>187.15999999999997</v>
      </c>
      <c r="L52" s="257">
        <v>252.11</v>
      </c>
      <c r="M52" s="257">
        <v>413.3900000000001</v>
      </c>
      <c r="N52" s="257">
        <v>275.26000000000005</v>
      </c>
      <c r="O52" s="257">
        <v>349.94</v>
      </c>
      <c r="P52" s="257">
        <v>340.53000000000003</v>
      </c>
      <c r="Q52" s="257">
        <v>584.91</v>
      </c>
      <c r="R52" s="257">
        <v>575.41000000000008</v>
      </c>
      <c r="S52" s="257">
        <v>464.10000000000014</v>
      </c>
      <c r="T52" s="257">
        <v>404.05999999999983</v>
      </c>
      <c r="U52" s="257">
        <v>323.33</v>
      </c>
      <c r="V52" s="257">
        <v>378.59999999999997</v>
      </c>
      <c r="W52" s="257">
        <v>183.95</v>
      </c>
      <c r="X52" s="257">
        <v>151.06</v>
      </c>
      <c r="Y52" s="257">
        <v>5.4499999999999993</v>
      </c>
      <c r="Z52" s="257">
        <v>6696.5499999999993</v>
      </c>
      <c r="AA52" s="258">
        <f t="shared" si="1"/>
        <v>0.60020636673348005</v>
      </c>
      <c r="AB52" s="143"/>
    </row>
    <row r="53" spans="1:28" x14ac:dyDescent="0.3">
      <c r="A53" s="34" t="s">
        <v>44</v>
      </c>
      <c r="B53" s="59">
        <v>125.32999999999997</v>
      </c>
      <c r="C53" s="59">
        <v>101.00999999999999</v>
      </c>
      <c r="D53" s="59">
        <v>116.64000000000001</v>
      </c>
      <c r="E53" s="59">
        <v>169.43999999999997</v>
      </c>
      <c r="F53" s="59">
        <v>199.24000000000004</v>
      </c>
      <c r="G53" s="59">
        <v>206.92000000000002</v>
      </c>
      <c r="H53" s="59">
        <v>199.28000000000003</v>
      </c>
      <c r="I53" s="59">
        <v>159.58999999999997</v>
      </c>
      <c r="J53" s="59">
        <v>158.22</v>
      </c>
      <c r="K53" s="59">
        <v>142.67000000000002</v>
      </c>
      <c r="L53" s="59">
        <v>208.88</v>
      </c>
      <c r="M53" s="59">
        <v>305.28000000000009</v>
      </c>
      <c r="N53" s="59">
        <v>249.92999999999998</v>
      </c>
      <c r="O53" s="59">
        <v>277.14999999999998</v>
      </c>
      <c r="P53" s="59">
        <v>322.08</v>
      </c>
      <c r="Q53" s="59">
        <v>491.5200000000001</v>
      </c>
      <c r="R53" s="59">
        <v>375.16999999999996</v>
      </c>
      <c r="S53" s="59">
        <v>357.06000000000012</v>
      </c>
      <c r="T53" s="59">
        <v>343.54</v>
      </c>
      <c r="U53" s="59">
        <v>243.92000000000004</v>
      </c>
      <c r="V53" s="59">
        <v>346.89</v>
      </c>
      <c r="W53" s="59">
        <v>147.57000000000002</v>
      </c>
      <c r="X53" s="59">
        <v>124.96000000000001</v>
      </c>
      <c r="Y53" s="59">
        <v>1.9800000000000002</v>
      </c>
      <c r="Z53" s="59">
        <v>5374.27</v>
      </c>
      <c r="AA53" s="251">
        <f t="shared" si="1"/>
        <v>0.48169147852920385</v>
      </c>
      <c r="AB53" s="143"/>
    </row>
    <row r="54" spans="1:28" x14ac:dyDescent="0.3">
      <c r="A54" s="34" t="s">
        <v>45</v>
      </c>
      <c r="B54" s="59">
        <v>91.429999999999993</v>
      </c>
      <c r="C54" s="59">
        <v>66.09</v>
      </c>
      <c r="D54" s="59">
        <v>2.58</v>
      </c>
      <c r="E54" s="59">
        <v>11.12</v>
      </c>
      <c r="F54" s="59">
        <v>102.92000000000002</v>
      </c>
      <c r="G54" s="59">
        <v>35.419999999999995</v>
      </c>
      <c r="H54" s="59">
        <v>19.419999999999998</v>
      </c>
      <c r="I54" s="59">
        <v>35.300000000000004</v>
      </c>
      <c r="J54" s="59">
        <v>7.34</v>
      </c>
      <c r="K54" s="59">
        <v>44.49</v>
      </c>
      <c r="L54" s="59">
        <v>43.23</v>
      </c>
      <c r="M54" s="59">
        <v>108.11</v>
      </c>
      <c r="N54" s="59">
        <v>25.330000000000002</v>
      </c>
      <c r="O54" s="59">
        <v>72.789999999999992</v>
      </c>
      <c r="P54" s="59">
        <v>18.45</v>
      </c>
      <c r="Q54" s="59">
        <v>93.39</v>
      </c>
      <c r="R54" s="59">
        <v>200.24</v>
      </c>
      <c r="S54" s="59">
        <v>107.04000000000002</v>
      </c>
      <c r="T54" s="59">
        <v>60.52</v>
      </c>
      <c r="U54" s="59">
        <v>79.41</v>
      </c>
      <c r="V54" s="59">
        <v>31.710000000000004</v>
      </c>
      <c r="W54" s="59">
        <v>36.380000000000003</v>
      </c>
      <c r="X54" s="59">
        <v>26.1</v>
      </c>
      <c r="Y54" s="59">
        <v>3.4700000000000011</v>
      </c>
      <c r="Z54" s="59">
        <v>1322.2799999999988</v>
      </c>
      <c r="AA54" s="251">
        <f t="shared" si="1"/>
        <v>0.11851488820427614</v>
      </c>
      <c r="AB54" s="143"/>
    </row>
    <row r="55" spans="1:28" x14ac:dyDescent="0.3">
      <c r="A55" s="245" t="s">
        <v>46</v>
      </c>
      <c r="B55" s="257"/>
      <c r="C55" s="257">
        <v>6.16</v>
      </c>
      <c r="D55" s="257"/>
      <c r="E55" s="257"/>
      <c r="F55" s="257"/>
      <c r="G55" s="257"/>
      <c r="H55" s="257"/>
      <c r="I55" s="257"/>
      <c r="J55" s="257"/>
      <c r="K55" s="257"/>
      <c r="L55" s="257"/>
      <c r="M55" s="257">
        <v>0.15</v>
      </c>
      <c r="N55" s="257"/>
      <c r="O55" s="257"/>
      <c r="P55" s="257"/>
      <c r="Q55" s="257"/>
      <c r="R55" s="257"/>
      <c r="S55" s="257"/>
      <c r="T55" s="257"/>
      <c r="U55" s="257"/>
      <c r="V55" s="257">
        <v>0.05</v>
      </c>
      <c r="W55" s="257"/>
      <c r="X55" s="257"/>
      <c r="Y55" s="257">
        <v>0.09</v>
      </c>
      <c r="Z55" s="257">
        <v>6.4499999999999993</v>
      </c>
      <c r="AA55" s="258">
        <f t="shared" si="1"/>
        <v>5.7810828940737331E-4</v>
      </c>
      <c r="AB55" s="143"/>
    </row>
    <row r="56" spans="1:28" x14ac:dyDescent="0.3">
      <c r="A56" s="34" t="s">
        <v>47</v>
      </c>
      <c r="B56" s="59"/>
      <c r="C56" s="59">
        <v>0.13</v>
      </c>
      <c r="D56" s="59"/>
      <c r="E56" s="59"/>
      <c r="F56" s="59"/>
      <c r="G56" s="59"/>
      <c r="H56" s="59"/>
      <c r="I56" s="59"/>
      <c r="J56" s="59"/>
      <c r="K56" s="59"/>
      <c r="L56" s="59"/>
      <c r="M56" s="59">
        <v>0.01</v>
      </c>
      <c r="N56" s="59"/>
      <c r="O56" s="59"/>
      <c r="P56" s="59"/>
      <c r="Q56" s="59"/>
      <c r="R56" s="59"/>
      <c r="S56" s="59"/>
      <c r="T56" s="59"/>
      <c r="U56" s="59"/>
      <c r="V56" s="59">
        <v>0.05</v>
      </c>
      <c r="W56" s="59"/>
      <c r="X56" s="59"/>
      <c r="Y56" s="59">
        <v>0.05</v>
      </c>
      <c r="Z56" s="59">
        <v>0.24</v>
      </c>
      <c r="AA56" s="251">
        <f t="shared" si="1"/>
        <v>2.151100611748366E-5</v>
      </c>
      <c r="AB56" s="143"/>
    </row>
    <row r="57" spans="1:28" x14ac:dyDescent="0.3">
      <c r="A57" s="34" t="s">
        <v>48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>
        <v>0.14000000000000001</v>
      </c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>
        <v>0.14000000000000001</v>
      </c>
      <c r="AA57" s="251">
        <f t="shared" si="1"/>
        <v>1.254808690186547E-5</v>
      </c>
      <c r="AB57" s="143"/>
    </row>
    <row r="58" spans="1:28" x14ac:dyDescent="0.3">
      <c r="A58" s="34" t="s">
        <v>62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>
        <v>0.04</v>
      </c>
      <c r="Z58" s="59">
        <v>0.04</v>
      </c>
      <c r="AA58" s="251">
        <f t="shared" si="1"/>
        <v>3.5851676862472772E-6</v>
      </c>
      <c r="AB58" s="143"/>
    </row>
    <row r="59" spans="1:28" x14ac:dyDescent="0.3">
      <c r="A59" s="34" t="s">
        <v>63</v>
      </c>
      <c r="B59" s="59"/>
      <c r="C59" s="59">
        <v>6.03</v>
      </c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>
        <v>6.03</v>
      </c>
      <c r="AA59" s="251">
        <f t="shared" si="1"/>
        <v>5.4046402870177701E-4</v>
      </c>
      <c r="AB59" s="143"/>
    </row>
    <row r="60" spans="1:28" x14ac:dyDescent="0.3">
      <c r="A60" s="245" t="s">
        <v>49</v>
      </c>
      <c r="B60" s="257">
        <v>6.36</v>
      </c>
      <c r="C60" s="257">
        <v>0.6100000000000001</v>
      </c>
      <c r="D60" s="257"/>
      <c r="E60" s="257">
        <v>0.02</v>
      </c>
      <c r="F60" s="257"/>
      <c r="G60" s="257">
        <v>4.82</v>
      </c>
      <c r="H60" s="257"/>
      <c r="I60" s="257"/>
      <c r="J60" s="257"/>
      <c r="K60" s="257"/>
      <c r="L60" s="257"/>
      <c r="M60" s="257">
        <v>0.24</v>
      </c>
      <c r="N60" s="257">
        <v>3.24</v>
      </c>
      <c r="O60" s="257"/>
      <c r="P60" s="257">
        <v>0.28999999999999998</v>
      </c>
      <c r="Q60" s="257">
        <v>5.12</v>
      </c>
      <c r="R60" s="257">
        <v>0.24000000000000002</v>
      </c>
      <c r="S60" s="257">
        <v>1.48</v>
      </c>
      <c r="T60" s="257"/>
      <c r="U60" s="257"/>
      <c r="V60" s="257"/>
      <c r="W60" s="257">
        <v>0.33</v>
      </c>
      <c r="X60" s="257">
        <v>1.06</v>
      </c>
      <c r="Y60" s="257">
        <v>0.06</v>
      </c>
      <c r="Z60" s="257">
        <v>23.869999999999994</v>
      </c>
      <c r="AA60" s="258">
        <f t="shared" si="1"/>
        <v>2.139448816768062E-3</v>
      </c>
      <c r="AB60" s="143"/>
    </row>
    <row r="61" spans="1:28" x14ac:dyDescent="0.3">
      <c r="A61" s="34" t="s">
        <v>49</v>
      </c>
      <c r="B61" s="59">
        <v>6.36</v>
      </c>
      <c r="C61" s="59">
        <v>0.6100000000000001</v>
      </c>
      <c r="D61" s="59"/>
      <c r="E61" s="59">
        <v>0.02</v>
      </c>
      <c r="F61" s="59"/>
      <c r="G61" s="59">
        <v>4.82</v>
      </c>
      <c r="H61" s="59"/>
      <c r="I61" s="59"/>
      <c r="J61" s="59"/>
      <c r="K61" s="59"/>
      <c r="L61" s="59"/>
      <c r="M61" s="59">
        <v>0.24</v>
      </c>
      <c r="N61" s="59">
        <v>3.24</v>
      </c>
      <c r="O61" s="59"/>
      <c r="P61" s="59">
        <v>0.28999999999999998</v>
      </c>
      <c r="Q61" s="59">
        <v>5.12</v>
      </c>
      <c r="R61" s="59">
        <v>0.24000000000000002</v>
      </c>
      <c r="S61" s="59">
        <v>1.48</v>
      </c>
      <c r="T61" s="59"/>
      <c r="U61" s="59"/>
      <c r="V61" s="59"/>
      <c r="W61" s="59">
        <v>0.33</v>
      </c>
      <c r="X61" s="59">
        <v>1.06</v>
      </c>
      <c r="Y61" s="59">
        <v>0.06</v>
      </c>
      <c r="Z61" s="59">
        <v>23.869999999999994</v>
      </c>
      <c r="AA61" s="251">
        <f t="shared" si="1"/>
        <v>2.139448816768062E-3</v>
      </c>
      <c r="AB61" s="143"/>
    </row>
    <row r="62" spans="1:28" x14ac:dyDescent="0.3">
      <c r="A62" s="245" t="s">
        <v>50</v>
      </c>
      <c r="B62" s="257">
        <v>42.17</v>
      </c>
      <c r="C62" s="257">
        <v>7.15</v>
      </c>
      <c r="D62" s="257">
        <v>2.2400000000000002</v>
      </c>
      <c r="E62" s="257">
        <v>3.21</v>
      </c>
      <c r="F62" s="257">
        <v>4.6300000000000008</v>
      </c>
      <c r="G62" s="257">
        <v>4.5599999999999996</v>
      </c>
      <c r="H62" s="257">
        <v>5.93</v>
      </c>
      <c r="I62" s="257">
        <v>7.5700000000000012</v>
      </c>
      <c r="J62" s="257">
        <v>6.99</v>
      </c>
      <c r="K62" s="257">
        <v>0.74</v>
      </c>
      <c r="L62" s="257">
        <v>7.4699999999999989</v>
      </c>
      <c r="M62" s="257">
        <v>10.83</v>
      </c>
      <c r="N62" s="257">
        <v>1.8399999999999999</v>
      </c>
      <c r="O62" s="257">
        <v>1.81</v>
      </c>
      <c r="P62" s="257">
        <v>3.13</v>
      </c>
      <c r="Q62" s="257">
        <v>3.09</v>
      </c>
      <c r="R62" s="257">
        <v>2.15</v>
      </c>
      <c r="S62" s="257">
        <v>9.379999999999999</v>
      </c>
      <c r="T62" s="257">
        <v>4.1700000000000008</v>
      </c>
      <c r="U62" s="257">
        <v>7.04</v>
      </c>
      <c r="V62" s="257">
        <v>1.4900000000000002</v>
      </c>
      <c r="W62" s="257">
        <v>0.3</v>
      </c>
      <c r="X62" s="257">
        <v>2.48</v>
      </c>
      <c r="Y62" s="257">
        <v>0.71000000000000019</v>
      </c>
      <c r="Z62" s="257">
        <v>141.07999999999998</v>
      </c>
      <c r="AA62" s="258">
        <f t="shared" si="1"/>
        <v>1.2644886429394145E-2</v>
      </c>
      <c r="AB62" s="143"/>
    </row>
    <row r="63" spans="1:28" x14ac:dyDescent="0.3">
      <c r="A63" s="34" t="s">
        <v>50</v>
      </c>
      <c r="B63" s="59">
        <v>42.17</v>
      </c>
      <c r="C63" s="59">
        <v>7.15</v>
      </c>
      <c r="D63" s="59">
        <v>2.2400000000000002</v>
      </c>
      <c r="E63" s="59">
        <v>3.21</v>
      </c>
      <c r="F63" s="59">
        <v>4.6300000000000008</v>
      </c>
      <c r="G63" s="59">
        <v>4.5599999999999996</v>
      </c>
      <c r="H63" s="59">
        <v>5.93</v>
      </c>
      <c r="I63" s="59">
        <v>7.5700000000000012</v>
      </c>
      <c r="J63" s="59">
        <v>6.99</v>
      </c>
      <c r="K63" s="59">
        <v>0.74</v>
      </c>
      <c r="L63" s="59">
        <v>7.4699999999999989</v>
      </c>
      <c r="M63" s="59">
        <v>10.83</v>
      </c>
      <c r="N63" s="59">
        <v>1.8399999999999999</v>
      </c>
      <c r="O63" s="59">
        <v>1.81</v>
      </c>
      <c r="P63" s="59">
        <v>3.13</v>
      </c>
      <c r="Q63" s="59">
        <v>3.09</v>
      </c>
      <c r="R63" s="59">
        <v>2.15</v>
      </c>
      <c r="S63" s="59">
        <v>9.379999999999999</v>
      </c>
      <c r="T63" s="59">
        <v>4.1700000000000008</v>
      </c>
      <c r="U63" s="59">
        <v>7.04</v>
      </c>
      <c r="V63" s="59">
        <v>1.4900000000000002</v>
      </c>
      <c r="W63" s="59">
        <v>0.3</v>
      </c>
      <c r="X63" s="59">
        <v>2.48</v>
      </c>
      <c r="Y63" s="59">
        <v>0.71000000000000019</v>
      </c>
      <c r="Z63" s="59">
        <v>141.07999999999998</v>
      </c>
      <c r="AA63" s="251">
        <f t="shared" si="1"/>
        <v>1.2644886429394145E-2</v>
      </c>
      <c r="AB63" s="143"/>
    </row>
    <row r="64" spans="1:28" x14ac:dyDescent="0.3">
      <c r="A64" s="245" t="s">
        <v>51</v>
      </c>
      <c r="B64" s="257">
        <v>2.3699999999999997</v>
      </c>
      <c r="C64" s="257">
        <v>4.1399999999999997</v>
      </c>
      <c r="D64" s="257"/>
      <c r="E64" s="257">
        <v>4.1900000000000004</v>
      </c>
      <c r="F64" s="257"/>
      <c r="G64" s="257">
        <v>2.4299999999999997</v>
      </c>
      <c r="H64" s="257">
        <v>3.12</v>
      </c>
      <c r="I64" s="257">
        <v>1.67</v>
      </c>
      <c r="J64" s="257"/>
      <c r="K64" s="257">
        <v>1.03</v>
      </c>
      <c r="L64" s="257">
        <v>0.66</v>
      </c>
      <c r="M64" s="257">
        <v>0.12</v>
      </c>
      <c r="N64" s="257"/>
      <c r="O64" s="257">
        <v>0.25</v>
      </c>
      <c r="P64" s="257"/>
      <c r="Q64" s="257"/>
      <c r="R64" s="257"/>
      <c r="S64" s="257">
        <v>4.6100000000000003</v>
      </c>
      <c r="T64" s="257">
        <v>2.2000000000000002</v>
      </c>
      <c r="U64" s="257"/>
      <c r="V64" s="257">
        <v>3.2800000000000002</v>
      </c>
      <c r="W64" s="257"/>
      <c r="X64" s="257">
        <v>0.41</v>
      </c>
      <c r="Y64" s="257">
        <v>0.05</v>
      </c>
      <c r="Z64" s="257">
        <v>30.529999999999998</v>
      </c>
      <c r="AA64" s="258">
        <f t="shared" si="1"/>
        <v>2.7363792365282338E-3</v>
      </c>
      <c r="AB64" s="143"/>
    </row>
    <row r="65" spans="1:28" x14ac:dyDescent="0.3">
      <c r="A65" s="34" t="s">
        <v>51</v>
      </c>
      <c r="B65" s="59">
        <v>2.3699999999999997</v>
      </c>
      <c r="C65" s="59">
        <v>4.1399999999999997</v>
      </c>
      <c r="D65" s="59"/>
      <c r="E65" s="59">
        <v>4.1900000000000004</v>
      </c>
      <c r="F65" s="59"/>
      <c r="G65" s="59">
        <v>2.4299999999999997</v>
      </c>
      <c r="H65" s="59">
        <v>3.12</v>
      </c>
      <c r="I65" s="59">
        <v>1.67</v>
      </c>
      <c r="J65" s="59"/>
      <c r="K65" s="59">
        <v>1.03</v>
      </c>
      <c r="L65" s="59">
        <v>0.66</v>
      </c>
      <c r="M65" s="59">
        <v>0.12</v>
      </c>
      <c r="N65" s="59"/>
      <c r="O65" s="59">
        <v>0.25</v>
      </c>
      <c r="P65" s="59"/>
      <c r="Q65" s="59"/>
      <c r="R65" s="59"/>
      <c r="S65" s="59">
        <v>4.6100000000000003</v>
      </c>
      <c r="T65" s="59">
        <v>2.2000000000000002</v>
      </c>
      <c r="U65" s="59"/>
      <c r="V65" s="59">
        <v>3.2800000000000002</v>
      </c>
      <c r="W65" s="59"/>
      <c r="X65" s="59">
        <v>0.41</v>
      </c>
      <c r="Y65" s="59">
        <v>0.05</v>
      </c>
      <c r="Z65" s="59">
        <v>30.529999999999998</v>
      </c>
      <c r="AA65" s="251">
        <f t="shared" si="1"/>
        <v>2.7363792365282338E-3</v>
      </c>
      <c r="AB65" s="143"/>
    </row>
    <row r="66" spans="1:28" x14ac:dyDescent="0.3">
      <c r="A66" s="245" t="s">
        <v>52</v>
      </c>
      <c r="B66" s="257">
        <v>67.010000000000005</v>
      </c>
      <c r="C66" s="257">
        <v>5.41</v>
      </c>
      <c r="D66" s="257">
        <v>5.8500000000000005</v>
      </c>
      <c r="E66" s="257">
        <v>24.91</v>
      </c>
      <c r="F66" s="257">
        <v>2.2000000000000002</v>
      </c>
      <c r="G66" s="257">
        <v>6.19</v>
      </c>
      <c r="H66" s="257">
        <v>22.88</v>
      </c>
      <c r="I66" s="257">
        <v>0.63</v>
      </c>
      <c r="J66" s="257">
        <v>9.0400000000000009</v>
      </c>
      <c r="K66" s="257">
        <v>8.86</v>
      </c>
      <c r="L66" s="257">
        <v>4.91</v>
      </c>
      <c r="M66" s="257">
        <v>25.590000000000003</v>
      </c>
      <c r="N66" s="257">
        <v>28.57</v>
      </c>
      <c r="O66" s="257">
        <v>12.66</v>
      </c>
      <c r="P66" s="257">
        <v>2.44</v>
      </c>
      <c r="Q66" s="265">
        <v>29.42925</v>
      </c>
      <c r="R66" s="257">
        <v>17.149999999999999</v>
      </c>
      <c r="S66" s="257">
        <v>21.67</v>
      </c>
      <c r="T66" s="257">
        <v>14.599999999999998</v>
      </c>
      <c r="U66" s="257">
        <v>5.25</v>
      </c>
      <c r="V66" s="257">
        <v>36.36</v>
      </c>
      <c r="W66" s="257">
        <v>5.45</v>
      </c>
      <c r="X66" s="257">
        <v>2.69</v>
      </c>
      <c r="Y66" s="257">
        <v>4.22</v>
      </c>
      <c r="Z66" s="257">
        <f>SUM(B66:P66,R66:Y66,Q66)</f>
        <v>363.96925000000005</v>
      </c>
      <c r="AA66" s="258">
        <f t="shared" si="1"/>
        <v>3.2622269847191424E-2</v>
      </c>
      <c r="AB66" s="143"/>
    </row>
    <row r="67" spans="1:28" x14ac:dyDescent="0.3">
      <c r="A67" s="34" t="s">
        <v>52</v>
      </c>
      <c r="B67" s="59">
        <v>67.010000000000005</v>
      </c>
      <c r="C67" s="59">
        <v>5.41</v>
      </c>
      <c r="D67" s="59">
        <v>5.8500000000000005</v>
      </c>
      <c r="E67" s="59">
        <v>24.91</v>
      </c>
      <c r="F67" s="59">
        <v>2.2000000000000002</v>
      </c>
      <c r="G67" s="59">
        <v>6.19</v>
      </c>
      <c r="H67" s="59">
        <v>22.88</v>
      </c>
      <c r="I67" s="59">
        <v>0.63</v>
      </c>
      <c r="J67" s="59">
        <v>9.0400000000000009</v>
      </c>
      <c r="K67" s="59">
        <v>8.86</v>
      </c>
      <c r="L67" s="59">
        <v>4.91</v>
      </c>
      <c r="M67" s="59">
        <v>25.590000000000003</v>
      </c>
      <c r="N67" s="59">
        <v>28.57</v>
      </c>
      <c r="O67" s="59">
        <v>12.66</v>
      </c>
      <c r="P67" s="59">
        <v>2.44</v>
      </c>
      <c r="Q67" s="59">
        <v>29.42925</v>
      </c>
      <c r="R67" s="59">
        <v>17.149999999999999</v>
      </c>
      <c r="S67" s="59">
        <v>21.67</v>
      </c>
      <c r="T67" s="59">
        <v>14.599999999999998</v>
      </c>
      <c r="U67" s="59">
        <v>5.25</v>
      </c>
      <c r="V67" s="59">
        <v>36.36</v>
      </c>
      <c r="W67" s="59">
        <v>5.45</v>
      </c>
      <c r="X67" s="59">
        <v>2.69</v>
      </c>
      <c r="Y67" s="59">
        <v>4.22</v>
      </c>
      <c r="Z67" s="59">
        <v>363.96925000000005</v>
      </c>
      <c r="AA67" s="251">
        <f t="shared" si="1"/>
        <v>3.2622269847191424E-2</v>
      </c>
      <c r="AB67" s="143"/>
    </row>
    <row r="68" spans="1:28" x14ac:dyDescent="0.3">
      <c r="A68" s="245" t="s">
        <v>53</v>
      </c>
      <c r="B68" s="257">
        <v>9.0499999999999989</v>
      </c>
      <c r="C68" s="257">
        <v>1.4300000000000002</v>
      </c>
      <c r="D68" s="257">
        <v>0.74</v>
      </c>
      <c r="E68" s="257">
        <v>1.56</v>
      </c>
      <c r="F68" s="257"/>
      <c r="G68" s="257">
        <v>0.15</v>
      </c>
      <c r="H68" s="257">
        <v>1.8599999999999999</v>
      </c>
      <c r="I68" s="257">
        <v>4.68</v>
      </c>
      <c r="J68" s="257">
        <v>3.25</v>
      </c>
      <c r="K68" s="257">
        <v>1.47</v>
      </c>
      <c r="L68" s="257">
        <v>0.77</v>
      </c>
      <c r="M68" s="257">
        <v>4.0600000000000005</v>
      </c>
      <c r="N68" s="257">
        <v>1.17</v>
      </c>
      <c r="O68" s="257">
        <v>8.39</v>
      </c>
      <c r="P68" s="257">
        <v>3.82</v>
      </c>
      <c r="Q68" s="257">
        <v>0.94</v>
      </c>
      <c r="R68" s="257">
        <v>1.3399999999999999</v>
      </c>
      <c r="S68" s="257">
        <v>0.74</v>
      </c>
      <c r="T68" s="257">
        <v>1.03</v>
      </c>
      <c r="U68" s="257">
        <v>8.07</v>
      </c>
      <c r="V68" s="257">
        <v>3.8</v>
      </c>
      <c r="W68" s="257">
        <v>0.72</v>
      </c>
      <c r="X68" s="257">
        <v>1.52</v>
      </c>
      <c r="Y68" s="257">
        <v>0.25</v>
      </c>
      <c r="Z68" s="257">
        <v>60.81</v>
      </c>
      <c r="AA68" s="258">
        <f t="shared" si="1"/>
        <v>5.4503511750174233E-3</v>
      </c>
      <c r="AB68" s="143"/>
    </row>
    <row r="69" spans="1:28" x14ac:dyDescent="0.3">
      <c r="A69" s="34" t="s">
        <v>53</v>
      </c>
      <c r="B69" s="59">
        <v>9.0499999999999989</v>
      </c>
      <c r="C69" s="59">
        <v>1.4300000000000002</v>
      </c>
      <c r="D69" s="59">
        <v>0.74</v>
      </c>
      <c r="E69" s="59">
        <v>1.56</v>
      </c>
      <c r="F69" s="59"/>
      <c r="G69" s="59">
        <v>0.15</v>
      </c>
      <c r="H69" s="59">
        <v>1.8599999999999999</v>
      </c>
      <c r="I69" s="59">
        <v>4.68</v>
      </c>
      <c r="J69" s="59">
        <v>3.25</v>
      </c>
      <c r="K69" s="59">
        <v>1.47</v>
      </c>
      <c r="L69" s="59">
        <v>0.77</v>
      </c>
      <c r="M69" s="59">
        <v>4.0600000000000005</v>
      </c>
      <c r="N69" s="59">
        <v>1.17</v>
      </c>
      <c r="O69" s="59">
        <v>8.39</v>
      </c>
      <c r="P69" s="59">
        <v>3.82</v>
      </c>
      <c r="Q69" s="59">
        <v>0.94</v>
      </c>
      <c r="R69" s="59">
        <v>1.3399999999999999</v>
      </c>
      <c r="S69" s="59">
        <v>0.74</v>
      </c>
      <c r="T69" s="59">
        <v>1.03</v>
      </c>
      <c r="U69" s="59">
        <v>8.07</v>
      </c>
      <c r="V69" s="59">
        <v>3.8</v>
      </c>
      <c r="W69" s="59">
        <v>0.72</v>
      </c>
      <c r="X69" s="59">
        <v>1.52</v>
      </c>
      <c r="Y69" s="59">
        <v>0.25</v>
      </c>
      <c r="Z69" s="59">
        <v>60.81</v>
      </c>
      <c r="AA69" s="251">
        <f t="shared" si="1"/>
        <v>5.4503511750174233E-3</v>
      </c>
      <c r="AB69" s="143"/>
    </row>
    <row r="70" spans="1:28" x14ac:dyDescent="0.3">
      <c r="A70" s="245" t="s">
        <v>54</v>
      </c>
      <c r="B70" s="257">
        <v>0.15000000000000002</v>
      </c>
      <c r="C70" s="257"/>
      <c r="D70" s="257"/>
      <c r="E70" s="257">
        <v>0.11</v>
      </c>
      <c r="F70" s="257"/>
      <c r="G70" s="257"/>
      <c r="H70" s="257"/>
      <c r="I70" s="257"/>
      <c r="J70" s="257"/>
      <c r="K70" s="257">
        <v>0.03</v>
      </c>
      <c r="L70" s="257"/>
      <c r="M70" s="257"/>
      <c r="N70" s="257"/>
      <c r="O70" s="257"/>
      <c r="P70" s="257"/>
      <c r="Q70" s="257">
        <v>0.26</v>
      </c>
      <c r="R70" s="257"/>
      <c r="S70" s="257"/>
      <c r="T70" s="257"/>
      <c r="U70" s="257"/>
      <c r="V70" s="257">
        <v>0.06</v>
      </c>
      <c r="W70" s="257"/>
      <c r="X70" s="257"/>
      <c r="Y70" s="257">
        <v>0.03</v>
      </c>
      <c r="Z70" s="257">
        <v>0.64</v>
      </c>
      <c r="AA70" s="258">
        <f t="shared" si="1"/>
        <v>5.7362682979956435E-5</v>
      </c>
      <c r="AB70" s="143"/>
    </row>
    <row r="71" spans="1:28" x14ac:dyDescent="0.3">
      <c r="A71" s="34" t="s">
        <v>55</v>
      </c>
      <c r="B71" s="59">
        <v>0.1</v>
      </c>
      <c r="C71" s="59"/>
      <c r="D71" s="59"/>
      <c r="E71" s="59"/>
      <c r="F71" s="59"/>
      <c r="G71" s="59"/>
      <c r="H71" s="59"/>
      <c r="I71" s="59"/>
      <c r="J71" s="59"/>
      <c r="K71" s="59">
        <v>0.03</v>
      </c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>
        <v>0.06</v>
      </c>
      <c r="W71" s="59"/>
      <c r="X71" s="59"/>
      <c r="Y71" s="59">
        <v>0.03</v>
      </c>
      <c r="Z71" s="59">
        <v>0.22</v>
      </c>
      <c r="AA71" s="251">
        <f t="shared" si="1"/>
        <v>1.9718422274360024E-5</v>
      </c>
      <c r="AB71" s="143"/>
    </row>
    <row r="72" spans="1:28" x14ac:dyDescent="0.3">
      <c r="A72" s="34" t="s">
        <v>56</v>
      </c>
      <c r="B72" s="59">
        <v>0.05</v>
      </c>
      <c r="C72" s="59"/>
      <c r="D72" s="59"/>
      <c r="E72" s="59">
        <v>0.11</v>
      </c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>
        <v>0.26</v>
      </c>
      <c r="R72" s="59"/>
      <c r="S72" s="59"/>
      <c r="T72" s="59"/>
      <c r="U72" s="59"/>
      <c r="V72" s="59"/>
      <c r="W72" s="59"/>
      <c r="X72" s="59"/>
      <c r="Y72" s="59"/>
      <c r="Z72" s="59">
        <v>0.42000000000000004</v>
      </c>
      <c r="AA72" s="251">
        <f t="shared" si="1"/>
        <v>3.7644260705596414E-5</v>
      </c>
      <c r="AB72" s="143"/>
    </row>
    <row r="73" spans="1:28" x14ac:dyDescent="0.3">
      <c r="A73" s="34" t="s">
        <v>71</v>
      </c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251">
        <f t="shared" si="1"/>
        <v>0</v>
      </c>
      <c r="AB73" s="143"/>
    </row>
    <row r="74" spans="1:28" x14ac:dyDescent="0.3">
      <c r="A74" s="247" t="s">
        <v>57</v>
      </c>
      <c r="B74" s="261">
        <v>1092.6099999999988</v>
      </c>
      <c r="C74" s="261">
        <v>385.04999999999984</v>
      </c>
      <c r="D74" s="261">
        <v>198.32000000000005</v>
      </c>
      <c r="E74" s="261">
        <v>287.32999999999987</v>
      </c>
      <c r="F74" s="261">
        <v>366.64000000000004</v>
      </c>
      <c r="G74" s="261">
        <v>403.8900000000001</v>
      </c>
      <c r="H74" s="261">
        <v>460.70999999999987</v>
      </c>
      <c r="I74" s="261">
        <v>277.75999999999993</v>
      </c>
      <c r="J74" s="261">
        <v>259.81999999999994</v>
      </c>
      <c r="K74" s="261">
        <v>289.23999999999984</v>
      </c>
      <c r="L74" s="261">
        <v>374.91000000000008</v>
      </c>
      <c r="M74" s="261">
        <v>602.29000000000008</v>
      </c>
      <c r="N74" s="261">
        <v>460.21999999999991</v>
      </c>
      <c r="O74" s="261">
        <v>522.87</v>
      </c>
      <c r="P74" s="261">
        <v>479.05</v>
      </c>
      <c r="Q74" s="261">
        <v>844.89925000000017</v>
      </c>
      <c r="R74" s="261">
        <v>812.8600000000007</v>
      </c>
      <c r="S74" s="261">
        <v>725.69999999999993</v>
      </c>
      <c r="T74" s="261">
        <v>640.70999999999981</v>
      </c>
      <c r="U74" s="261">
        <v>531.84000000000015</v>
      </c>
      <c r="V74" s="261">
        <v>549.38000000000022</v>
      </c>
      <c r="W74" s="261">
        <v>336.15000000000015</v>
      </c>
      <c r="X74" s="261">
        <v>228.7399999999999</v>
      </c>
      <c r="Y74" s="261">
        <v>26.090000000000014</v>
      </c>
      <c r="Z74" s="261">
        <f>SUM(Z10,Z19,Z23,Z25,Z29,Z39,Z45,Z47,Z52,Z55,Z60,Z62,Z64,Z66,Z68,Z70)</f>
        <v>11157.079249999999</v>
      </c>
      <c r="AA74" s="261">
        <f>Z74/Z74</f>
        <v>1</v>
      </c>
      <c r="AB74" s="143"/>
    </row>
    <row r="75" spans="1:28" x14ac:dyDescent="0.3">
      <c r="N75" t="s">
        <v>210</v>
      </c>
      <c r="Q75" s="44">
        <v>655</v>
      </c>
    </row>
    <row r="76" spans="1:28" x14ac:dyDescent="0.3">
      <c r="B76" s="261">
        <v>1092.6099999999988</v>
      </c>
      <c r="C76" s="261">
        <v>385.04999999999984</v>
      </c>
      <c r="D76" s="261">
        <v>198.32000000000005</v>
      </c>
      <c r="E76" s="261">
        <v>287.32999999999987</v>
      </c>
      <c r="F76" s="261">
        <v>366.64000000000004</v>
      </c>
      <c r="G76" s="261">
        <v>403.8900000000001</v>
      </c>
      <c r="H76" s="261">
        <v>460.70999999999987</v>
      </c>
      <c r="I76" s="261">
        <v>277.75999999999993</v>
      </c>
      <c r="J76" s="261">
        <v>259.81999999999994</v>
      </c>
      <c r="K76" s="261">
        <v>289.23999999999984</v>
      </c>
      <c r="L76" s="261">
        <v>374.91000000000008</v>
      </c>
      <c r="M76" s="261">
        <v>602.29000000000008</v>
      </c>
      <c r="N76" s="261">
        <v>460.21999999999991</v>
      </c>
      <c r="O76" s="261">
        <v>522.87</v>
      </c>
      <c r="P76" s="261">
        <v>479.05</v>
      </c>
      <c r="Q76" s="44">
        <v>844.89925000000017</v>
      </c>
      <c r="R76" s="261">
        <v>812.8600000000007</v>
      </c>
      <c r="S76" s="261">
        <v>725.69999999999993</v>
      </c>
      <c r="T76" s="261">
        <v>640.70999999999981</v>
      </c>
      <c r="U76" s="261">
        <v>531.84000000000015</v>
      </c>
      <c r="V76" s="261">
        <v>549.38000000000022</v>
      </c>
      <c r="W76" s="261">
        <v>336.15000000000015</v>
      </c>
      <c r="X76" s="261">
        <v>228.7399999999999</v>
      </c>
    </row>
    <row r="79" spans="1:28" ht="15.6" x14ac:dyDescent="0.3">
      <c r="A79" s="335" t="s">
        <v>77</v>
      </c>
      <c r="B79" s="336" t="s">
        <v>151</v>
      </c>
      <c r="C79" s="336">
        <v>2000</v>
      </c>
      <c r="D79" s="336">
        <v>2001</v>
      </c>
      <c r="E79" s="336">
        <v>2002</v>
      </c>
      <c r="F79" s="336">
        <v>2003</v>
      </c>
      <c r="G79" s="336">
        <v>2004</v>
      </c>
      <c r="H79" s="336">
        <v>2005</v>
      </c>
      <c r="I79" s="336">
        <v>2006</v>
      </c>
      <c r="J79" s="336">
        <v>2007</v>
      </c>
      <c r="K79" s="336">
        <v>2008</v>
      </c>
      <c r="L79" s="336">
        <v>2009</v>
      </c>
      <c r="M79" s="336">
        <v>2010</v>
      </c>
      <c r="N79" s="336">
        <v>2011</v>
      </c>
      <c r="O79" s="336">
        <v>2012</v>
      </c>
      <c r="P79" s="336">
        <v>2013</v>
      </c>
      <c r="Q79" s="336">
        <v>2014</v>
      </c>
      <c r="R79" s="336">
        <v>2015</v>
      </c>
      <c r="S79" s="336">
        <v>2016</v>
      </c>
      <c r="T79" s="336">
        <v>2017</v>
      </c>
      <c r="U79" s="336">
        <v>2018</v>
      </c>
      <c r="V79" s="336">
        <v>2019</v>
      </c>
      <c r="W79" s="336">
        <v>2020</v>
      </c>
      <c r="X79" s="336">
        <v>2021</v>
      </c>
      <c r="Y79" s="336" t="s">
        <v>152</v>
      </c>
    </row>
    <row r="80" spans="1:28" x14ac:dyDescent="0.3">
      <c r="A80" s="245" t="s">
        <v>6</v>
      </c>
      <c r="B80" s="313">
        <f>B10/$Z$10</f>
        <v>9.6091967192766428E-2</v>
      </c>
      <c r="C80" s="313">
        <f t="shared" ref="C80:Y80" si="2">C10/$Z$10</f>
        <v>4.3052333075534972E-2</v>
      </c>
      <c r="D80" s="313">
        <f t="shared" si="2"/>
        <v>4.9172658092482844E-3</v>
      </c>
      <c r="E80" s="313">
        <f t="shared" si="2"/>
        <v>1.9430361013243223E-2</v>
      </c>
      <c r="F80" s="313">
        <f t="shared" si="2"/>
        <v>1.0416965044446364E-2</v>
      </c>
      <c r="G80" s="313">
        <f t="shared" si="2"/>
        <v>1.2040140165945797E-2</v>
      </c>
      <c r="H80" s="313">
        <f t="shared" si="2"/>
        <v>9.7791527025865882E-2</v>
      </c>
      <c r="I80" s="313">
        <f t="shared" si="2"/>
        <v>1.1152167893596106E-2</v>
      </c>
      <c r="J80" s="313">
        <f t="shared" si="2"/>
        <v>1.2670314036645577E-2</v>
      </c>
      <c r="K80" s="313">
        <f t="shared" si="2"/>
        <v>2.9369921610189746E-2</v>
      </c>
      <c r="L80" s="313">
        <f t="shared" si="2"/>
        <v>3.8431058023736586E-2</v>
      </c>
      <c r="M80" s="313">
        <f t="shared" si="2"/>
        <v>3.5394765737637647E-2</v>
      </c>
      <c r="N80" s="313">
        <f t="shared" si="2"/>
        <v>7.403588171827416E-2</v>
      </c>
      <c r="O80" s="313">
        <f t="shared" si="2"/>
        <v>5.2772287626631581E-2</v>
      </c>
      <c r="P80" s="313">
        <f t="shared" si="2"/>
        <v>4.6537385542283767E-2</v>
      </c>
      <c r="Q80" s="313">
        <f t="shared" si="2"/>
        <v>6.5986842733426962E-2</v>
      </c>
      <c r="R80" s="313">
        <f t="shared" si="2"/>
        <v>5.7899611392779791E-2</v>
      </c>
      <c r="S80" s="313">
        <f t="shared" si="2"/>
        <v>9.7199545510966046E-2</v>
      </c>
      <c r="T80" s="313">
        <f t="shared" si="2"/>
        <v>8.7756485539419365E-2</v>
      </c>
      <c r="U80" s="313">
        <f t="shared" si="2"/>
        <v>5.3278336340981405E-2</v>
      </c>
      <c r="V80" s="313">
        <f t="shared" si="2"/>
        <v>2.5655715008641042E-2</v>
      </c>
      <c r="W80" s="313">
        <f t="shared" si="2"/>
        <v>1.7788089713843793E-2</v>
      </c>
      <c r="X80" s="313">
        <f t="shared" si="2"/>
        <v>8.8988189013968939E-3</v>
      </c>
      <c r="Y80" s="315">
        <f t="shared" si="2"/>
        <v>1.4322133424995004E-3</v>
      </c>
    </row>
    <row r="81" spans="1:25" x14ac:dyDescent="0.3">
      <c r="A81" s="245" t="s">
        <v>15</v>
      </c>
      <c r="B81" s="313">
        <f>B19/$Z$19</f>
        <v>0.17565665028459881</v>
      </c>
      <c r="C81" s="313">
        <f t="shared" ref="C81:X81" si="3">C19/$Z$19</f>
        <v>3.8116378900817947E-2</v>
      </c>
      <c r="D81" s="313">
        <f t="shared" si="3"/>
        <v>2.4417630444734273E-2</v>
      </c>
      <c r="E81" s="313">
        <f t="shared" si="3"/>
        <v>2.3873480915898665E-2</v>
      </c>
      <c r="F81" s="313">
        <f t="shared" si="3"/>
        <v>1.5745787159798581E-2</v>
      </c>
      <c r="G81" s="313">
        <f t="shared" si="3"/>
        <v>5.4147196766197093E-2</v>
      </c>
      <c r="H81" s="313">
        <f t="shared" si="3"/>
        <v>3.4048213375713648E-2</v>
      </c>
      <c r="I81" s="313">
        <f t="shared" si="3"/>
        <v>1.7879198804598494E-2</v>
      </c>
      <c r="J81" s="313">
        <f t="shared" si="3"/>
        <v>1.9053870803354727E-2</v>
      </c>
      <c r="K81" s="313">
        <f t="shared" si="3"/>
        <v>2.8045293970304981E-2</v>
      </c>
      <c r="L81" s="313">
        <f t="shared" si="3"/>
        <v>2.0781329625055064E-2</v>
      </c>
      <c r="M81" s="313">
        <f t="shared" si="3"/>
        <v>4.1001235133057513E-2</v>
      </c>
      <c r="N81" s="313">
        <f t="shared" si="3"/>
        <v>3.1793879613394721E-2</v>
      </c>
      <c r="O81" s="313">
        <f t="shared" si="3"/>
        <v>3.2476225847966347E-2</v>
      </c>
      <c r="P81" s="313">
        <f t="shared" si="3"/>
        <v>2.1489587741952202E-2</v>
      </c>
      <c r="Q81" s="313">
        <f t="shared" si="3"/>
        <v>5.850039299688195E-2</v>
      </c>
      <c r="R81" s="313">
        <f t="shared" si="3"/>
        <v>3.7036717137255246E-2</v>
      </c>
      <c r="S81" s="313">
        <f t="shared" si="3"/>
        <v>4.7686500773037828E-2</v>
      </c>
      <c r="T81" s="313">
        <f t="shared" si="3"/>
        <v>6.0452421465403326E-2</v>
      </c>
      <c r="U81" s="313">
        <f t="shared" si="3"/>
        <v>6.6222133929882451E-2</v>
      </c>
      <c r="V81" s="313">
        <f t="shared" si="3"/>
        <v>4.7980168772726886E-2</v>
      </c>
      <c r="W81" s="313">
        <f t="shared" si="3"/>
        <v>7.3209704863660324E-2</v>
      </c>
      <c r="X81" s="313">
        <f t="shared" si="3"/>
        <v>2.6896533853874256E-2</v>
      </c>
      <c r="Y81" s="315">
        <f>Y19/$Z$19</f>
        <v>3.4894668198346824E-3</v>
      </c>
    </row>
    <row r="82" spans="1:25" x14ac:dyDescent="0.3">
      <c r="A82" s="245" t="s">
        <v>68</v>
      </c>
      <c r="B82" s="313">
        <f>B23/$Z$23</f>
        <v>0.16113744075829387</v>
      </c>
      <c r="C82" s="313">
        <f t="shared" ref="C82:Y82" si="4">C23/$Z$23</f>
        <v>1.4218009478672987E-2</v>
      </c>
      <c r="D82" s="313">
        <f t="shared" si="4"/>
        <v>0</v>
      </c>
      <c r="E82" s="313">
        <f t="shared" si="4"/>
        <v>0</v>
      </c>
      <c r="F82" s="313">
        <f t="shared" si="4"/>
        <v>0</v>
      </c>
      <c r="G82" s="313">
        <f t="shared" si="4"/>
        <v>0</v>
      </c>
      <c r="H82" s="313">
        <f t="shared" si="4"/>
        <v>0.33175355450236965</v>
      </c>
      <c r="I82" s="313">
        <f t="shared" si="4"/>
        <v>0</v>
      </c>
      <c r="J82" s="313">
        <f t="shared" si="4"/>
        <v>0</v>
      </c>
      <c r="K82" s="313">
        <f t="shared" si="4"/>
        <v>0</v>
      </c>
      <c r="L82" s="313">
        <f t="shared" si="4"/>
        <v>0</v>
      </c>
      <c r="M82" s="313">
        <f t="shared" si="4"/>
        <v>0</v>
      </c>
      <c r="N82" s="313">
        <f t="shared" si="4"/>
        <v>0</v>
      </c>
      <c r="O82" s="313">
        <f t="shared" si="4"/>
        <v>7.582938388625593E-2</v>
      </c>
      <c r="P82" s="313">
        <f t="shared" si="4"/>
        <v>0</v>
      </c>
      <c r="Q82" s="313">
        <f t="shared" si="4"/>
        <v>0</v>
      </c>
      <c r="R82" s="313">
        <f t="shared" si="4"/>
        <v>0</v>
      </c>
      <c r="S82" s="313">
        <f t="shared" si="4"/>
        <v>0</v>
      </c>
      <c r="T82" s="313">
        <f t="shared" si="4"/>
        <v>0</v>
      </c>
      <c r="U82" s="313">
        <f t="shared" si="4"/>
        <v>0.41706161137440761</v>
      </c>
      <c r="V82" s="313">
        <f t="shared" si="4"/>
        <v>0</v>
      </c>
      <c r="W82" s="313">
        <f t="shared" si="4"/>
        <v>0</v>
      </c>
      <c r="X82" s="313">
        <f t="shared" si="4"/>
        <v>0</v>
      </c>
      <c r="Y82" s="316">
        <f t="shared" si="4"/>
        <v>0</v>
      </c>
    </row>
    <row r="83" spans="1:25" x14ac:dyDescent="0.3">
      <c r="A83" s="245" t="s">
        <v>19</v>
      </c>
      <c r="B83" s="313">
        <f>B25/$Z$25</f>
        <v>0.24151950196925448</v>
      </c>
      <c r="C83" s="313">
        <f t="shared" ref="C83:Y83" si="5">C25/$Z$25</f>
        <v>6.7047042653700067E-2</v>
      </c>
      <c r="D83" s="313">
        <f t="shared" si="5"/>
        <v>3.5920121042723026E-2</v>
      </c>
      <c r="E83" s="313">
        <f t="shared" si="5"/>
        <v>7.7153186033887397E-3</v>
      </c>
      <c r="F83" s="313">
        <f t="shared" si="5"/>
        <v>1.1827075224356392E-2</v>
      </c>
      <c r="G83" s="313">
        <f t="shared" si="5"/>
        <v>2.4993936313971905E-2</v>
      </c>
      <c r="H83" s="313">
        <f t="shared" si="5"/>
        <v>4.0182026079624893E-2</v>
      </c>
      <c r="I83" s="313">
        <f t="shared" si="5"/>
        <v>1.7140019172797741E-2</v>
      </c>
      <c r="J83" s="313">
        <f t="shared" si="5"/>
        <v>2.1528972869336246E-2</v>
      </c>
      <c r="K83" s="313">
        <f t="shared" si="5"/>
        <v>1.0348690821311844E-2</v>
      </c>
      <c r="L83" s="313">
        <f t="shared" si="5"/>
        <v>3.5596724454557027E-2</v>
      </c>
      <c r="M83" s="313">
        <f t="shared" si="5"/>
        <v>4.0678670840022677E-2</v>
      </c>
      <c r="N83" s="313">
        <f t="shared" si="5"/>
        <v>2.4370242893937483E-2</v>
      </c>
      <c r="O83" s="313">
        <f t="shared" si="5"/>
        <v>3.4591885055612691E-2</v>
      </c>
      <c r="P83" s="313">
        <f t="shared" si="5"/>
        <v>4.4062785137616842E-2</v>
      </c>
      <c r="Q83" s="313">
        <f t="shared" si="5"/>
        <v>5.72642958616787E-2</v>
      </c>
      <c r="R83" s="313">
        <f t="shared" si="5"/>
        <v>8.7028331851099011E-2</v>
      </c>
      <c r="S83" s="313">
        <f t="shared" si="5"/>
        <v>4.6973354431110788E-2</v>
      </c>
      <c r="T83" s="313">
        <f t="shared" si="5"/>
        <v>3.103452258578674E-2</v>
      </c>
      <c r="U83" s="313">
        <f t="shared" si="5"/>
        <v>3.7779651424677499E-2</v>
      </c>
      <c r="V83" s="313">
        <f t="shared" si="5"/>
        <v>3.2743904551807007E-2</v>
      </c>
      <c r="W83" s="313">
        <f t="shared" si="5"/>
        <v>2.4485741675425346E-2</v>
      </c>
      <c r="X83" s="313">
        <f t="shared" si="5"/>
        <v>1.8387406012866578E-2</v>
      </c>
      <c r="Y83" s="315">
        <f t="shared" si="5"/>
        <v>6.7797784733371075E-3</v>
      </c>
    </row>
    <row r="84" spans="1:25" x14ac:dyDescent="0.3">
      <c r="A84" s="245" t="s">
        <v>60</v>
      </c>
      <c r="B84" s="313">
        <f>B29/$Z$29</f>
        <v>0.36677709417889254</v>
      </c>
      <c r="C84" s="313">
        <f t="shared" ref="C84:X84" si="6">C29/$Z$29</f>
        <v>0.10648367250354944</v>
      </c>
      <c r="D84" s="313">
        <f t="shared" si="6"/>
        <v>5.2058684335068613E-3</v>
      </c>
      <c r="E84" s="313">
        <f t="shared" si="6"/>
        <v>2.1296734500709886E-3</v>
      </c>
      <c r="F84" s="313">
        <f t="shared" si="6"/>
        <v>1.8930430667297678E-3</v>
      </c>
      <c r="G84" s="313">
        <f t="shared" si="6"/>
        <v>1.8457169900615238E-2</v>
      </c>
      <c r="H84" s="313">
        <f t="shared" si="6"/>
        <v>2.3189777567439656E-2</v>
      </c>
      <c r="I84" s="313">
        <f t="shared" si="6"/>
        <v>3.762423095125414E-2</v>
      </c>
      <c r="J84" s="313">
        <f t="shared" si="6"/>
        <v>4.3776620918125876E-2</v>
      </c>
      <c r="K84" s="313">
        <f t="shared" si="6"/>
        <v>3.3128253667770941E-3</v>
      </c>
      <c r="L84" s="313">
        <f t="shared" si="6"/>
        <v>1.893043066729768E-2</v>
      </c>
      <c r="M84" s="313">
        <f t="shared" si="6"/>
        <v>5.9157595835305249E-2</v>
      </c>
      <c r="N84" s="313">
        <f t="shared" si="6"/>
        <v>1.6090866067203027E-2</v>
      </c>
      <c r="O84" s="313">
        <f t="shared" si="6"/>
        <v>0.14789398958826311</v>
      </c>
      <c r="P84" s="313">
        <f t="shared" si="6"/>
        <v>9.2285849503076171E-3</v>
      </c>
      <c r="Q84" s="313">
        <f t="shared" si="6"/>
        <v>5.9867486985328913E-2</v>
      </c>
      <c r="R84" s="313">
        <f t="shared" si="6"/>
        <v>1.1831519167061049E-2</v>
      </c>
      <c r="S84" s="313">
        <f t="shared" si="6"/>
        <v>9.4652153336488392E-4</v>
      </c>
      <c r="T84" s="313">
        <f t="shared" si="6"/>
        <v>2.8395646000946521E-3</v>
      </c>
      <c r="U84" s="313">
        <f t="shared" si="6"/>
        <v>7.3355418835778516E-3</v>
      </c>
      <c r="V84" s="313">
        <f t="shared" si="6"/>
        <v>1.1121628017037385E-2</v>
      </c>
      <c r="W84" s="313">
        <f t="shared" si="6"/>
        <v>0</v>
      </c>
      <c r="X84" s="313">
        <f t="shared" si="6"/>
        <v>5.6791292001893033E-3</v>
      </c>
      <c r="Y84" s="316">
        <f>Y29/$Z$29</f>
        <v>4.0227165168007568E-2</v>
      </c>
    </row>
    <row r="85" spans="1:25" x14ac:dyDescent="0.3">
      <c r="A85" s="245" t="s">
        <v>61</v>
      </c>
      <c r="B85" s="313">
        <f>B39/$Z$39</f>
        <v>0.44968544968544966</v>
      </c>
      <c r="C85" s="313">
        <f t="shared" ref="C85:Y85" si="7">C39/$Z$39</f>
        <v>6.9417069417069391E-2</v>
      </c>
      <c r="D85" s="313">
        <f t="shared" si="7"/>
        <v>4.9680049680049659E-3</v>
      </c>
      <c r="E85" s="313">
        <f t="shared" si="7"/>
        <v>9.9900099900099857E-4</v>
      </c>
      <c r="F85" s="313">
        <f t="shared" si="7"/>
        <v>2.3787023787023777E-2</v>
      </c>
      <c r="G85" s="313">
        <f t="shared" si="7"/>
        <v>6.2613062613062598E-2</v>
      </c>
      <c r="H85" s="313">
        <f t="shared" si="7"/>
        <v>4.1877041877041866E-2</v>
      </c>
      <c r="I85" s="313">
        <f t="shared" si="7"/>
        <v>2.6163026163026154E-2</v>
      </c>
      <c r="J85" s="313">
        <f t="shared" si="7"/>
        <v>4.3200043200043188E-4</v>
      </c>
      <c r="K85" s="313">
        <f t="shared" si="7"/>
        <v>1.7739017739017735E-2</v>
      </c>
      <c r="L85" s="313">
        <f t="shared" si="7"/>
        <v>1.1637011637011632E-2</v>
      </c>
      <c r="M85" s="313">
        <f t="shared" si="7"/>
        <v>3.1860031860031855E-2</v>
      </c>
      <c r="N85" s="313">
        <f t="shared" si="7"/>
        <v>1.3392013392013388E-2</v>
      </c>
      <c r="O85" s="313">
        <f t="shared" si="7"/>
        <v>2.9943029943029928E-2</v>
      </c>
      <c r="P85" s="313">
        <f t="shared" si="7"/>
        <v>1.2960012960012958E-2</v>
      </c>
      <c r="Q85" s="313">
        <f t="shared" si="7"/>
        <v>2.9646029646029644E-2</v>
      </c>
      <c r="R85" s="313">
        <f t="shared" si="7"/>
        <v>3.7395037395037384E-2</v>
      </c>
      <c r="S85" s="313">
        <f t="shared" si="7"/>
        <v>1.9305019305019301E-2</v>
      </c>
      <c r="T85" s="313">
        <f t="shared" si="7"/>
        <v>4.6278046278046263E-2</v>
      </c>
      <c r="U85" s="313">
        <f t="shared" si="7"/>
        <v>1.5120015120015115E-2</v>
      </c>
      <c r="V85" s="313">
        <f t="shared" si="7"/>
        <v>1.5633015633015626E-2</v>
      </c>
      <c r="W85" s="313">
        <f t="shared" si="7"/>
        <v>2.2491022491022482E-2</v>
      </c>
      <c r="X85" s="313">
        <f t="shared" si="7"/>
        <v>1.1313011313011311E-2</v>
      </c>
      <c r="Y85" s="315">
        <f t="shared" si="7"/>
        <v>5.3460053460053451E-3</v>
      </c>
    </row>
    <row r="86" spans="1:25" x14ac:dyDescent="0.3">
      <c r="A86" s="245" t="s">
        <v>37</v>
      </c>
      <c r="B86" s="313">
        <f>B45/$Z$45</f>
        <v>0</v>
      </c>
      <c r="C86" s="313">
        <f t="shared" ref="C86:Y86" si="8">C45/$Z$45</f>
        <v>0</v>
      </c>
      <c r="D86" s="313">
        <f t="shared" si="8"/>
        <v>0</v>
      </c>
      <c r="E86" s="313">
        <f t="shared" si="8"/>
        <v>0</v>
      </c>
      <c r="F86" s="313">
        <f t="shared" si="8"/>
        <v>0</v>
      </c>
      <c r="G86" s="313">
        <f t="shared" si="8"/>
        <v>0</v>
      </c>
      <c r="H86" s="313">
        <f t="shared" si="8"/>
        <v>0</v>
      </c>
      <c r="I86" s="313">
        <f t="shared" si="8"/>
        <v>0</v>
      </c>
      <c r="J86" s="313">
        <f t="shared" si="8"/>
        <v>0</v>
      </c>
      <c r="K86" s="313">
        <f t="shared" si="8"/>
        <v>0</v>
      </c>
      <c r="L86" s="313">
        <f t="shared" si="8"/>
        <v>0</v>
      </c>
      <c r="M86" s="313">
        <f t="shared" si="8"/>
        <v>0</v>
      </c>
      <c r="N86" s="313">
        <f t="shared" si="8"/>
        <v>0</v>
      </c>
      <c r="O86" s="313">
        <f t="shared" si="8"/>
        <v>0</v>
      </c>
      <c r="P86" s="313">
        <f t="shared" si="8"/>
        <v>0</v>
      </c>
      <c r="Q86" s="313">
        <f t="shared" si="8"/>
        <v>0</v>
      </c>
      <c r="R86" s="313">
        <f t="shared" si="8"/>
        <v>0</v>
      </c>
      <c r="S86" s="313">
        <f t="shared" si="8"/>
        <v>0</v>
      </c>
      <c r="T86" s="313">
        <f t="shared" si="8"/>
        <v>0</v>
      </c>
      <c r="U86" s="313">
        <f t="shared" si="8"/>
        <v>0</v>
      </c>
      <c r="V86" s="313">
        <f t="shared" si="8"/>
        <v>0</v>
      </c>
      <c r="W86" s="313">
        <f t="shared" si="8"/>
        <v>0</v>
      </c>
      <c r="X86" s="313">
        <f t="shared" si="8"/>
        <v>0</v>
      </c>
      <c r="Y86" s="316">
        <f t="shared" si="8"/>
        <v>1</v>
      </c>
    </row>
    <row r="87" spans="1:25" x14ac:dyDescent="0.3">
      <c r="A87" s="245" t="s">
        <v>38</v>
      </c>
      <c r="B87" s="313">
        <f>B47/$Z$47</f>
        <v>0.15322836005642074</v>
      </c>
      <c r="C87" s="313">
        <f t="shared" ref="C87:Y87" si="9">C47/$Z$47</f>
        <v>4.4733584731857547E-2</v>
      </c>
      <c r="D87" s="313">
        <f t="shared" si="9"/>
        <v>1.0622067417024091E-2</v>
      </c>
      <c r="E87" s="313">
        <f t="shared" si="9"/>
        <v>5.0778663749676142E-2</v>
      </c>
      <c r="F87" s="313">
        <f t="shared" si="9"/>
        <v>2.7001352946256364E-2</v>
      </c>
      <c r="G87" s="313">
        <f t="shared" si="9"/>
        <v>6.4739917671780972E-2</v>
      </c>
      <c r="H87" s="313">
        <f t="shared" si="9"/>
        <v>4.1451970407898893E-2</v>
      </c>
      <c r="I87" s="313">
        <f t="shared" si="9"/>
        <v>2.8267940930942165E-2</v>
      </c>
      <c r="J87" s="313">
        <f t="shared" si="9"/>
        <v>5.4693572065977705E-2</v>
      </c>
      <c r="K87" s="313">
        <f t="shared" si="9"/>
        <v>3.1808630069950196E-2</v>
      </c>
      <c r="L87" s="313">
        <f t="shared" si="9"/>
        <v>2.5187829240910779E-2</v>
      </c>
      <c r="M87" s="313">
        <f t="shared" si="9"/>
        <v>3.9868735427041634E-2</v>
      </c>
      <c r="N87" s="313">
        <f t="shared" si="9"/>
        <v>2.6051411957742007E-2</v>
      </c>
      <c r="O87" s="313">
        <f t="shared" si="9"/>
        <v>2.7346786032988853E-2</v>
      </c>
      <c r="P87" s="313">
        <f t="shared" si="9"/>
        <v>3.4197875586516581E-2</v>
      </c>
      <c r="Q87" s="313">
        <f t="shared" si="9"/>
        <v>6.1084084170528782E-2</v>
      </c>
      <c r="R87" s="313">
        <f t="shared" si="9"/>
        <v>6.7215521460030486E-2</v>
      </c>
      <c r="S87" s="313">
        <f t="shared" si="9"/>
        <v>5.4261780707562095E-2</v>
      </c>
      <c r="T87" s="313">
        <f t="shared" si="9"/>
        <v>2.4813610063617257E-2</v>
      </c>
      <c r="U87" s="313">
        <f t="shared" si="9"/>
        <v>4.6575894527764172E-2</v>
      </c>
      <c r="V87" s="313">
        <f t="shared" si="9"/>
        <v>2.507268487866662E-2</v>
      </c>
      <c r="W87" s="313">
        <f t="shared" si="9"/>
        <v>3.5925041020179044E-2</v>
      </c>
      <c r="X87" s="313">
        <f t="shared" si="9"/>
        <v>2.5072684878666623E-2</v>
      </c>
      <c r="Y87" s="316">
        <f t="shared" si="9"/>
        <v>0</v>
      </c>
    </row>
    <row r="88" spans="1:25" x14ac:dyDescent="0.3">
      <c r="A88" s="245" t="s">
        <v>43</v>
      </c>
      <c r="B88" s="313">
        <f>B52/$Z$52</f>
        <v>3.2368906377164365E-2</v>
      </c>
      <c r="C88" s="313">
        <f t="shared" ref="C88:Y88" si="10">C52/$Z$52</f>
        <v>2.4953147516258378E-2</v>
      </c>
      <c r="D88" s="313">
        <f t="shared" si="10"/>
        <v>1.7803197168691345E-2</v>
      </c>
      <c r="E88" s="313">
        <f t="shared" si="10"/>
        <v>2.6963137735102397E-2</v>
      </c>
      <c r="F88" s="313">
        <f t="shared" si="10"/>
        <v>4.5121741792415508E-2</v>
      </c>
      <c r="G88" s="313">
        <f t="shared" si="10"/>
        <v>3.6188783776720856E-2</v>
      </c>
      <c r="H88" s="313">
        <f t="shared" si="10"/>
        <v>3.2658607790578741E-2</v>
      </c>
      <c r="I88" s="313">
        <f t="shared" si="10"/>
        <v>2.9103045598106489E-2</v>
      </c>
      <c r="J88" s="313">
        <f t="shared" si="10"/>
        <v>2.4723178353032539E-2</v>
      </c>
      <c r="K88" s="313">
        <f t="shared" si="10"/>
        <v>2.7948719863213144E-2</v>
      </c>
      <c r="L88" s="313">
        <f t="shared" si="10"/>
        <v>3.7647743987575699E-2</v>
      </c>
      <c r="M88" s="313">
        <f t="shared" si="10"/>
        <v>6.1731787263590972E-2</v>
      </c>
      <c r="N88" s="313">
        <f t="shared" si="10"/>
        <v>4.1104747967236871E-2</v>
      </c>
      <c r="O88" s="313">
        <f t="shared" si="10"/>
        <v>5.2256759077435398E-2</v>
      </c>
      <c r="P88" s="313">
        <f t="shared" si="10"/>
        <v>5.0851557891750242E-2</v>
      </c>
      <c r="Q88" s="313">
        <f t="shared" si="10"/>
        <v>8.7344976144432582E-2</v>
      </c>
      <c r="R88" s="313">
        <f t="shared" si="10"/>
        <v>8.5926335202455018E-2</v>
      </c>
      <c r="S88" s="313">
        <f t="shared" si="10"/>
        <v>6.9304343281241867E-2</v>
      </c>
      <c r="T88" s="313">
        <f t="shared" si="10"/>
        <v>6.0338532527943474E-2</v>
      </c>
      <c r="U88" s="313">
        <f t="shared" si="10"/>
        <v>4.8283071133643447E-2</v>
      </c>
      <c r="V88" s="313">
        <f t="shared" si="10"/>
        <v>5.6536574803443568E-2</v>
      </c>
      <c r="W88" s="313">
        <f t="shared" si="10"/>
        <v>2.7469368555450197E-2</v>
      </c>
      <c r="X88" s="313">
        <f t="shared" si="10"/>
        <v>2.2557884283698326E-2</v>
      </c>
      <c r="Y88" s="315">
        <f t="shared" si="10"/>
        <v>8.1385190881872003E-4</v>
      </c>
    </row>
    <row r="89" spans="1:25" x14ac:dyDescent="0.3">
      <c r="A89" s="245" t="s">
        <v>46</v>
      </c>
      <c r="B89" s="313">
        <f>B55/$Z$55</f>
        <v>0</v>
      </c>
      <c r="C89" s="313">
        <f t="shared" ref="C89:Y89" si="11">C55/$Z$55</f>
        <v>0.95503875968992258</v>
      </c>
      <c r="D89" s="313">
        <f t="shared" si="11"/>
        <v>0</v>
      </c>
      <c r="E89" s="313">
        <f t="shared" si="11"/>
        <v>0</v>
      </c>
      <c r="F89" s="313">
        <f t="shared" si="11"/>
        <v>0</v>
      </c>
      <c r="G89" s="313">
        <f t="shared" si="11"/>
        <v>0</v>
      </c>
      <c r="H89" s="313">
        <f t="shared" si="11"/>
        <v>0</v>
      </c>
      <c r="I89" s="313">
        <f t="shared" si="11"/>
        <v>0</v>
      </c>
      <c r="J89" s="313">
        <f t="shared" si="11"/>
        <v>0</v>
      </c>
      <c r="K89" s="313">
        <f t="shared" si="11"/>
        <v>0</v>
      </c>
      <c r="L89" s="313">
        <f t="shared" si="11"/>
        <v>0</v>
      </c>
      <c r="M89" s="313">
        <f t="shared" si="11"/>
        <v>2.3255813953488375E-2</v>
      </c>
      <c r="N89" s="313">
        <f t="shared" si="11"/>
        <v>0</v>
      </c>
      <c r="O89" s="313">
        <f t="shared" si="11"/>
        <v>0</v>
      </c>
      <c r="P89" s="313">
        <f t="shared" si="11"/>
        <v>0</v>
      </c>
      <c r="Q89" s="313">
        <f t="shared" si="11"/>
        <v>0</v>
      </c>
      <c r="R89" s="313">
        <f t="shared" si="11"/>
        <v>0</v>
      </c>
      <c r="S89" s="313">
        <f t="shared" si="11"/>
        <v>0</v>
      </c>
      <c r="T89" s="313">
        <f t="shared" si="11"/>
        <v>0</v>
      </c>
      <c r="U89" s="313">
        <f t="shared" si="11"/>
        <v>0</v>
      </c>
      <c r="V89" s="313">
        <f t="shared" si="11"/>
        <v>7.7519379844961257E-3</v>
      </c>
      <c r="W89" s="313">
        <f t="shared" si="11"/>
        <v>0</v>
      </c>
      <c r="X89" s="313">
        <f t="shared" si="11"/>
        <v>0</v>
      </c>
      <c r="Y89" s="317">
        <f t="shared" si="11"/>
        <v>1.3953488372093025E-2</v>
      </c>
    </row>
    <row r="90" spans="1:25" x14ac:dyDescent="0.3">
      <c r="A90" s="245" t="s">
        <v>49</v>
      </c>
      <c r="B90" s="313">
        <f>B60/$Z$60</f>
        <v>0.26644323418516974</v>
      </c>
      <c r="C90" s="313">
        <f t="shared" ref="C90:Y90" si="12">C60/$Z$60</f>
        <v>2.5555090071219113E-2</v>
      </c>
      <c r="D90" s="313">
        <f t="shared" si="12"/>
        <v>0</v>
      </c>
      <c r="E90" s="313">
        <f t="shared" si="12"/>
        <v>8.3787180561374131E-4</v>
      </c>
      <c r="F90" s="313">
        <f t="shared" si="12"/>
        <v>0</v>
      </c>
      <c r="G90" s="313">
        <f t="shared" si="12"/>
        <v>0.20192710515291168</v>
      </c>
      <c r="H90" s="313">
        <f t="shared" si="12"/>
        <v>0</v>
      </c>
      <c r="I90" s="313">
        <f t="shared" si="12"/>
        <v>0</v>
      </c>
      <c r="J90" s="313">
        <f t="shared" si="12"/>
        <v>0</v>
      </c>
      <c r="K90" s="313">
        <f t="shared" si="12"/>
        <v>0</v>
      </c>
      <c r="L90" s="313">
        <f t="shared" si="12"/>
        <v>0</v>
      </c>
      <c r="M90" s="313">
        <f t="shared" si="12"/>
        <v>1.0054461667364895E-2</v>
      </c>
      <c r="N90" s="313">
        <f t="shared" si="12"/>
        <v>0.1357352325094261</v>
      </c>
      <c r="O90" s="313">
        <f t="shared" si="12"/>
        <v>0</v>
      </c>
      <c r="P90" s="313">
        <f t="shared" si="12"/>
        <v>1.2149141181399249E-2</v>
      </c>
      <c r="Q90" s="313">
        <f t="shared" si="12"/>
        <v>0.21449518223711778</v>
      </c>
      <c r="R90" s="313">
        <f t="shared" si="12"/>
        <v>1.0054461667364897E-2</v>
      </c>
      <c r="S90" s="313">
        <f t="shared" si="12"/>
        <v>6.2002513615416859E-2</v>
      </c>
      <c r="T90" s="313">
        <f t="shared" si="12"/>
        <v>0</v>
      </c>
      <c r="U90" s="313">
        <f t="shared" si="12"/>
        <v>0</v>
      </c>
      <c r="V90" s="313">
        <f t="shared" si="12"/>
        <v>0</v>
      </c>
      <c r="W90" s="313">
        <f t="shared" si="12"/>
        <v>1.3824884792626732E-2</v>
      </c>
      <c r="X90" s="313">
        <f t="shared" si="12"/>
        <v>4.440720569752829E-2</v>
      </c>
      <c r="Y90" s="315">
        <f t="shared" si="12"/>
        <v>2.5136154168412237E-3</v>
      </c>
    </row>
    <row r="91" spans="1:25" x14ac:dyDescent="0.3">
      <c r="A91" s="245" t="s">
        <v>50</v>
      </c>
      <c r="B91" s="313">
        <f>B62/$Z$62</f>
        <v>0.29890842075418206</v>
      </c>
      <c r="C91" s="313">
        <f t="shared" ref="C91:Y91" si="13">C62/$Z$62</f>
        <v>5.0680464984406016E-2</v>
      </c>
      <c r="D91" s="313">
        <f t="shared" si="13"/>
        <v>1.587751630280692E-2</v>
      </c>
      <c r="E91" s="313">
        <f t="shared" si="13"/>
        <v>2.2753047916075988E-2</v>
      </c>
      <c r="F91" s="313">
        <f t="shared" si="13"/>
        <v>3.2818259143748238E-2</v>
      </c>
      <c r="G91" s="313">
        <f t="shared" si="13"/>
        <v>3.2322086759285509E-2</v>
      </c>
      <c r="H91" s="313">
        <f t="shared" si="13"/>
        <v>4.2032889140912959E-2</v>
      </c>
      <c r="I91" s="313">
        <f t="shared" si="13"/>
        <v>5.3657499291182326E-2</v>
      </c>
      <c r="J91" s="313">
        <f t="shared" si="13"/>
        <v>4.954635667706267E-2</v>
      </c>
      <c r="K91" s="313">
        <f t="shared" si="13"/>
        <v>5.2452509214630004E-3</v>
      </c>
      <c r="L91" s="313">
        <f t="shared" si="13"/>
        <v>5.294868159909271E-2</v>
      </c>
      <c r="M91" s="313">
        <f t="shared" si="13"/>
        <v>7.6764956053303093E-2</v>
      </c>
      <c r="N91" s="313">
        <f t="shared" si="13"/>
        <v>1.304224553444854E-2</v>
      </c>
      <c r="O91" s="313">
        <f t="shared" si="13"/>
        <v>1.2829600226821664E-2</v>
      </c>
      <c r="P91" s="313">
        <f t="shared" si="13"/>
        <v>2.2185993762404311E-2</v>
      </c>
      <c r="Q91" s="313">
        <f t="shared" si="13"/>
        <v>2.1902466685568472E-2</v>
      </c>
      <c r="R91" s="313">
        <f t="shared" si="13"/>
        <v>1.5239580379926284E-2</v>
      </c>
      <c r="S91" s="313">
        <f t="shared" si="13"/>
        <v>6.6487099518003967E-2</v>
      </c>
      <c r="T91" s="313">
        <f t="shared" si="13"/>
        <v>2.9557697760136101E-2</v>
      </c>
      <c r="U91" s="313">
        <f t="shared" si="13"/>
        <v>4.990076552310746E-2</v>
      </c>
      <c r="V91" s="313">
        <f t="shared" si="13"/>
        <v>1.0561383612134961E-2</v>
      </c>
      <c r="W91" s="313">
        <f t="shared" si="13"/>
        <v>2.1264530762687838E-3</v>
      </c>
      <c r="X91" s="313">
        <f t="shared" si="13"/>
        <v>1.7578678763821947E-2</v>
      </c>
      <c r="Y91" s="317">
        <f t="shared" si="13"/>
        <v>5.0326056138361233E-3</v>
      </c>
    </row>
    <row r="92" spans="1:25" x14ac:dyDescent="0.3">
      <c r="A92" s="245" t="s">
        <v>51</v>
      </c>
      <c r="B92" s="313">
        <f>B64/$Z$64</f>
        <v>7.7628562070094984E-2</v>
      </c>
      <c r="C92" s="313">
        <f t="shared" ref="C92:Y92" si="14">C64/$Z$64</f>
        <v>0.1356043236161153</v>
      </c>
      <c r="D92" s="313">
        <f t="shared" si="14"/>
        <v>0</v>
      </c>
      <c r="E92" s="313">
        <f t="shared" si="14"/>
        <v>0.13724205699312153</v>
      </c>
      <c r="F92" s="313">
        <f t="shared" si="14"/>
        <v>0</v>
      </c>
      <c r="G92" s="313">
        <f t="shared" si="14"/>
        <v>7.9593842122502451E-2</v>
      </c>
      <c r="H92" s="313">
        <f t="shared" si="14"/>
        <v>0.10219456272518836</v>
      </c>
      <c r="I92" s="313">
        <f t="shared" si="14"/>
        <v>5.4700294792007866E-2</v>
      </c>
      <c r="J92" s="313">
        <f t="shared" si="14"/>
        <v>0</v>
      </c>
      <c r="K92" s="313">
        <f t="shared" si="14"/>
        <v>3.3737307566328208E-2</v>
      </c>
      <c r="L92" s="313">
        <f t="shared" si="14"/>
        <v>2.1618080576482152E-2</v>
      </c>
      <c r="M92" s="313">
        <f t="shared" si="14"/>
        <v>3.9305601048149367E-3</v>
      </c>
      <c r="N92" s="313">
        <f t="shared" si="14"/>
        <v>0</v>
      </c>
      <c r="O92" s="313">
        <f t="shared" si="14"/>
        <v>8.1886668850311168E-3</v>
      </c>
      <c r="P92" s="313">
        <f t="shared" si="14"/>
        <v>0</v>
      </c>
      <c r="Q92" s="313">
        <f t="shared" si="14"/>
        <v>0</v>
      </c>
      <c r="R92" s="313">
        <f t="shared" si="14"/>
        <v>0</v>
      </c>
      <c r="S92" s="313">
        <f t="shared" si="14"/>
        <v>0.15099901735997381</v>
      </c>
      <c r="T92" s="313">
        <f t="shared" si="14"/>
        <v>7.2060268588273843E-2</v>
      </c>
      <c r="U92" s="313">
        <f t="shared" si="14"/>
        <v>0</v>
      </c>
      <c r="V92" s="313">
        <f t="shared" si="14"/>
        <v>0.10743530953160826</v>
      </c>
      <c r="W92" s="313">
        <f t="shared" si="14"/>
        <v>0</v>
      </c>
      <c r="X92" s="313">
        <f t="shared" si="14"/>
        <v>1.3429413691451031E-2</v>
      </c>
      <c r="Y92" s="315">
        <f t="shared" si="14"/>
        <v>1.6377333770062237E-3</v>
      </c>
    </row>
    <row r="93" spans="1:25" x14ac:dyDescent="0.3">
      <c r="A93" s="245" t="s">
        <v>52</v>
      </c>
      <c r="B93" s="313">
        <f>B66/$Z$66</f>
        <v>0.18410895975415506</v>
      </c>
      <c r="C93" s="313">
        <f t="shared" ref="C93:Y93" si="15">C66/$Z$66</f>
        <v>1.4863893034919844E-2</v>
      </c>
      <c r="D93" s="313">
        <f t="shared" si="15"/>
        <v>1.6072786368628668E-2</v>
      </c>
      <c r="E93" s="313">
        <f t="shared" si="15"/>
        <v>6.8439847597015394E-2</v>
      </c>
      <c r="F93" s="313">
        <f t="shared" si="15"/>
        <v>6.0444666685441142E-3</v>
      </c>
      <c r="G93" s="313">
        <f t="shared" si="15"/>
        <v>1.7006931217403667E-2</v>
      </c>
      <c r="H93" s="313">
        <f t="shared" si="15"/>
        <v>6.2862453352858783E-2</v>
      </c>
      <c r="I93" s="313">
        <f t="shared" si="15"/>
        <v>1.7309154550830871E-3</v>
      </c>
      <c r="J93" s="313">
        <f t="shared" si="15"/>
        <v>2.4837263038017632E-2</v>
      </c>
      <c r="K93" s="313">
        <f t="shared" si="15"/>
        <v>2.4342715765136747E-2</v>
      </c>
      <c r="L93" s="313">
        <f t="shared" si="15"/>
        <v>1.3490150610250728E-2</v>
      </c>
      <c r="M93" s="313">
        <f t="shared" si="15"/>
        <v>7.0308137294565407E-2</v>
      </c>
      <c r="N93" s="313">
        <f t="shared" si="15"/>
        <v>7.8495642145593333E-2</v>
      </c>
      <c r="O93" s="313">
        <f t="shared" si="15"/>
        <v>3.4783158192622038E-2</v>
      </c>
      <c r="P93" s="313">
        <f t="shared" si="15"/>
        <v>6.7038630323852898E-3</v>
      </c>
      <c r="Q93" s="313">
        <f>Q76/Z66</f>
        <v>2.321347888592237</v>
      </c>
      <c r="R93" s="313">
        <f t="shared" si="15"/>
        <v>4.7119365166150701E-2</v>
      </c>
      <c r="S93" s="313">
        <f t="shared" si="15"/>
        <v>5.9537996685159529E-2</v>
      </c>
      <c r="T93" s="313">
        <f t="shared" si="15"/>
        <v>4.0113278800338208E-2</v>
      </c>
      <c r="U93" s="313">
        <f t="shared" si="15"/>
        <v>1.4424295459025726E-2</v>
      </c>
      <c r="V93" s="313">
        <f t="shared" si="15"/>
        <v>9.9898549121938171E-2</v>
      </c>
      <c r="W93" s="313">
        <f t="shared" si="15"/>
        <v>1.4973792428893374E-2</v>
      </c>
      <c r="X93" s="313">
        <f t="shared" si="15"/>
        <v>7.3907342447198481E-3</v>
      </c>
      <c r="Y93" s="317">
        <f t="shared" si="15"/>
        <v>1.1594386064207344E-2</v>
      </c>
    </row>
    <row r="94" spans="1:25" x14ac:dyDescent="0.3">
      <c r="A94" s="245" t="s">
        <v>53</v>
      </c>
      <c r="B94" s="313">
        <f>B68/$Z$68</f>
        <v>0.14882420654497613</v>
      </c>
      <c r="C94" s="313">
        <f t="shared" ref="C94:Y94" si="16">C68/$Z$68</f>
        <v>2.3515869100476896E-2</v>
      </c>
      <c r="D94" s="313">
        <f t="shared" si="16"/>
        <v>1.2169051142904126E-2</v>
      </c>
      <c r="E94" s="313">
        <f t="shared" si="16"/>
        <v>2.5653675382338433E-2</v>
      </c>
      <c r="F94" s="313">
        <f t="shared" si="16"/>
        <v>0</v>
      </c>
      <c r="G94" s="313">
        <f t="shared" si="16"/>
        <v>2.4666995559940799E-3</v>
      </c>
      <c r="H94" s="313">
        <f t="shared" si="16"/>
        <v>3.0587074494326589E-2</v>
      </c>
      <c r="I94" s="313">
        <f t="shared" si="16"/>
        <v>7.6961026147015291E-2</v>
      </c>
      <c r="J94" s="313">
        <f t="shared" si="16"/>
        <v>5.3445157046538398E-2</v>
      </c>
      <c r="K94" s="313">
        <f t="shared" si="16"/>
        <v>2.4173655648741982E-2</v>
      </c>
      <c r="L94" s="313">
        <f t="shared" si="16"/>
        <v>1.2662391054102943E-2</v>
      </c>
      <c r="M94" s="313">
        <f t="shared" si="16"/>
        <v>6.6765334648906438E-2</v>
      </c>
      <c r="N94" s="313">
        <f t="shared" si="16"/>
        <v>1.9240256536753823E-2</v>
      </c>
      <c r="O94" s="313">
        <f t="shared" si="16"/>
        <v>0.1379707284986022</v>
      </c>
      <c r="P94" s="313">
        <f t="shared" si="16"/>
        <v>6.2818615359315891E-2</v>
      </c>
      <c r="Q94" s="313">
        <f t="shared" si="16"/>
        <v>1.5457983884229566E-2</v>
      </c>
      <c r="R94" s="313">
        <f t="shared" si="16"/>
        <v>2.2035849366880442E-2</v>
      </c>
      <c r="S94" s="313">
        <f t="shared" si="16"/>
        <v>1.2169051142904126E-2</v>
      </c>
      <c r="T94" s="313">
        <f t="shared" si="16"/>
        <v>1.6938003617826016E-2</v>
      </c>
      <c r="U94" s="313">
        <f t="shared" si="16"/>
        <v>0.13270843611248151</v>
      </c>
      <c r="V94" s="313">
        <f t="shared" si="16"/>
        <v>6.2489722085183351E-2</v>
      </c>
      <c r="W94" s="313">
        <f t="shared" si="16"/>
        <v>1.1840157868771583E-2</v>
      </c>
      <c r="X94" s="313">
        <f t="shared" si="16"/>
        <v>2.4995888834073342E-2</v>
      </c>
      <c r="Y94" s="315">
        <f t="shared" si="16"/>
        <v>4.1111659266567999E-3</v>
      </c>
    </row>
    <row r="95" spans="1:25" x14ac:dyDescent="0.3">
      <c r="A95" s="245" t="s">
        <v>54</v>
      </c>
      <c r="B95" s="313">
        <f>B70/$Z$70</f>
        <v>0.23437500000000003</v>
      </c>
      <c r="C95" s="313">
        <f t="shared" ref="C95:Y95" si="17">C70/$Z$70</f>
        <v>0</v>
      </c>
      <c r="D95" s="313">
        <f t="shared" si="17"/>
        <v>0</v>
      </c>
      <c r="E95" s="313">
        <f t="shared" si="17"/>
        <v>0.171875</v>
      </c>
      <c r="F95" s="313">
        <f t="shared" si="17"/>
        <v>0</v>
      </c>
      <c r="G95" s="313">
        <f t="shared" si="17"/>
        <v>0</v>
      </c>
      <c r="H95" s="313">
        <f t="shared" si="17"/>
        <v>0</v>
      </c>
      <c r="I95" s="313">
        <f t="shared" si="17"/>
        <v>0</v>
      </c>
      <c r="J95" s="313">
        <f t="shared" si="17"/>
        <v>0</v>
      </c>
      <c r="K95" s="313">
        <f t="shared" si="17"/>
        <v>4.6875E-2</v>
      </c>
      <c r="L95" s="313">
        <f t="shared" si="17"/>
        <v>0</v>
      </c>
      <c r="M95" s="313">
        <f t="shared" si="17"/>
        <v>0</v>
      </c>
      <c r="N95" s="313">
        <f t="shared" si="17"/>
        <v>0</v>
      </c>
      <c r="O95" s="313">
        <f t="shared" si="17"/>
        <v>0</v>
      </c>
      <c r="P95" s="313">
        <f t="shared" si="17"/>
        <v>0</v>
      </c>
      <c r="Q95" s="313">
        <f t="shared" si="17"/>
        <v>0.40625</v>
      </c>
      <c r="R95" s="313">
        <f t="shared" si="17"/>
        <v>0</v>
      </c>
      <c r="S95" s="313">
        <f t="shared" si="17"/>
        <v>0</v>
      </c>
      <c r="T95" s="313">
        <f t="shared" si="17"/>
        <v>0</v>
      </c>
      <c r="U95" s="313">
        <f t="shared" si="17"/>
        <v>0</v>
      </c>
      <c r="V95" s="313">
        <f t="shared" si="17"/>
        <v>9.375E-2</v>
      </c>
      <c r="W95" s="313">
        <f t="shared" si="17"/>
        <v>0</v>
      </c>
      <c r="X95" s="313">
        <f t="shared" si="17"/>
        <v>0</v>
      </c>
      <c r="Y95" s="315">
        <f t="shared" si="17"/>
        <v>4.6875E-2</v>
      </c>
    </row>
    <row r="96" spans="1:25" x14ac:dyDescent="0.3">
      <c r="A96" s="245" t="s">
        <v>57</v>
      </c>
      <c r="B96" s="313">
        <f>B76/$Z$74</f>
        <v>9.7929751641765816E-2</v>
      </c>
      <c r="C96" s="313">
        <f t="shared" ref="C96:Y96" si="18">C76/$Z$74</f>
        <v>3.4511720439737832E-2</v>
      </c>
      <c r="D96" s="313">
        <f t="shared" si="18"/>
        <v>1.7775261388414003E-2</v>
      </c>
      <c r="E96" s="313">
        <f t="shared" si="18"/>
        <v>2.5753155782235741E-2</v>
      </c>
      <c r="F96" s="313">
        <f t="shared" si="18"/>
        <v>3.2861647012142545E-2</v>
      </c>
      <c r="G96" s="313">
        <f t="shared" si="18"/>
        <v>3.6200334419960324E-2</v>
      </c>
      <c r="H96" s="313">
        <f t="shared" si="18"/>
        <v>4.1293065118274561E-2</v>
      </c>
      <c r="I96" s="313">
        <f t="shared" si="18"/>
        <v>2.4895404413301084E-2</v>
      </c>
      <c r="J96" s="313">
        <f t="shared" si="18"/>
        <v>2.3287456706019182E-2</v>
      </c>
      <c r="K96" s="313">
        <f t="shared" si="18"/>
        <v>2.5924347539254045E-2</v>
      </c>
      <c r="L96" s="313">
        <f t="shared" si="18"/>
        <v>3.3602880431274171E-2</v>
      </c>
      <c r="M96" s="313">
        <f t="shared" si="18"/>
        <v>5.3982766143746815E-2</v>
      </c>
      <c r="N96" s="313">
        <f t="shared" si="18"/>
        <v>4.1249146814118037E-2</v>
      </c>
      <c r="O96" s="313">
        <f t="shared" si="18"/>
        <v>4.686441570270284E-2</v>
      </c>
      <c r="P96" s="313">
        <f t="shared" si="18"/>
        <v>4.2936864502418952E-2</v>
      </c>
      <c r="Q96" s="313">
        <f t="shared" si="18"/>
        <v>7.5727637230864009E-2</v>
      </c>
      <c r="R96" s="313">
        <f t="shared" si="18"/>
        <v>7.2855985136074095E-2</v>
      </c>
      <c r="S96" s="313">
        <f t="shared" si="18"/>
        <v>6.5043904747741216E-2</v>
      </c>
      <c r="T96" s="313">
        <f t="shared" si="18"/>
        <v>5.7426319706387306E-2</v>
      </c>
      <c r="U96" s="313">
        <f t="shared" si="18"/>
        <v>4.766838955634381E-2</v>
      </c>
      <c r="V96" s="313">
        <f t="shared" si="18"/>
        <v>4.9240485586763243E-2</v>
      </c>
      <c r="W96" s="313">
        <f t="shared" si="18"/>
        <v>3.0128852943300567E-2</v>
      </c>
      <c r="X96" s="313">
        <f t="shared" si="18"/>
        <v>2.0501781413805042E-2</v>
      </c>
      <c r="Y96" s="316">
        <f t="shared" si="18"/>
        <v>0</v>
      </c>
    </row>
  </sheetData>
  <hyperlinks>
    <hyperlink ref="B1" r:id="rId1" xr:uid="{00000000-0004-0000-0D00-000000000000}"/>
    <hyperlink ref="K1" location="ÍNDICE!A1" display="ÍNDICE!A1" xr:uid="{00000000-0004-0000-0D00-000001000000}"/>
  </hyperlinks>
  <pageMargins left="0.7" right="0.7" top="0.75" bottom="0.75" header="0.3" footer="0.3"/>
  <pageSetup paperSize="9" orientation="portrait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autoPageBreaks="0"/>
  </sheetPr>
  <dimension ref="A1:AA96"/>
  <sheetViews>
    <sheetView topLeftCell="S28" zoomScale="85" zoomScaleNormal="85" workbookViewId="0">
      <selection activeCell="B96" sqref="B96:C96"/>
    </sheetView>
  </sheetViews>
  <sheetFormatPr baseColWidth="10" defaultRowHeight="14.4" x14ac:dyDescent="0.3"/>
  <cols>
    <col min="1" max="1" width="19.109375" bestFit="1" customWidth="1"/>
    <col min="2" max="24" width="9.33203125" customWidth="1"/>
    <col min="25" max="25" width="17.88671875" customWidth="1"/>
    <col min="26" max="26" width="17" bestFit="1" customWidth="1"/>
    <col min="27" max="27" width="14.44140625" customWidth="1"/>
  </cols>
  <sheetData>
    <row r="1" spans="1:27" x14ac:dyDescent="0.3">
      <c r="A1" s="244" t="s">
        <v>154</v>
      </c>
      <c r="B1" s="49" t="s">
        <v>147</v>
      </c>
      <c r="J1" s="243" t="s">
        <v>156</v>
      </c>
      <c r="K1" s="49" t="s">
        <v>157</v>
      </c>
    </row>
    <row r="7" spans="1:27" ht="20.399999999999999" x14ac:dyDescent="0.3">
      <c r="A7" s="58" t="s">
        <v>72</v>
      </c>
    </row>
    <row r="9" spans="1:27" ht="31.2" x14ac:dyDescent="0.3">
      <c r="A9" s="334" t="s">
        <v>58</v>
      </c>
      <c r="B9" s="248" t="s">
        <v>151</v>
      </c>
      <c r="C9" s="248">
        <v>2000</v>
      </c>
      <c r="D9" s="248">
        <v>2001</v>
      </c>
      <c r="E9" s="248">
        <v>2002</v>
      </c>
      <c r="F9" s="248">
        <v>2003</v>
      </c>
      <c r="G9" s="248">
        <v>2004</v>
      </c>
      <c r="H9" s="248">
        <v>2005</v>
      </c>
      <c r="I9" s="248">
        <v>2006</v>
      </c>
      <c r="J9" s="248">
        <v>2007</v>
      </c>
      <c r="K9" s="248">
        <v>2008</v>
      </c>
      <c r="L9" s="248">
        <v>2009</v>
      </c>
      <c r="M9" s="248">
        <v>2010</v>
      </c>
      <c r="N9" s="248">
        <v>2011</v>
      </c>
      <c r="O9" s="248">
        <v>2012</v>
      </c>
      <c r="P9" s="248">
        <v>2013</v>
      </c>
      <c r="Q9" s="248">
        <v>2014</v>
      </c>
      <c r="R9" s="248">
        <v>2015</v>
      </c>
      <c r="S9" s="248">
        <v>2016</v>
      </c>
      <c r="T9" s="248">
        <v>2017</v>
      </c>
      <c r="U9" s="248">
        <v>2018</v>
      </c>
      <c r="V9" s="248">
        <v>2019</v>
      </c>
      <c r="W9" s="248">
        <v>2020</v>
      </c>
      <c r="X9" s="248">
        <v>2021</v>
      </c>
      <c r="Y9" s="249" t="s">
        <v>152</v>
      </c>
      <c r="Z9" s="249" t="s">
        <v>146</v>
      </c>
      <c r="AA9" s="250" t="s">
        <v>155</v>
      </c>
    </row>
    <row r="10" spans="1:27" x14ac:dyDescent="0.3">
      <c r="A10" s="245" t="s">
        <v>6</v>
      </c>
      <c r="B10" s="257">
        <v>216.71999999999997</v>
      </c>
      <c r="C10" s="257">
        <v>92.89</v>
      </c>
      <c r="D10" s="257">
        <v>6.8400000000000007</v>
      </c>
      <c r="E10" s="257">
        <v>8.14</v>
      </c>
      <c r="F10" s="257">
        <v>16.63</v>
      </c>
      <c r="G10" s="257">
        <v>9.6900000000000013</v>
      </c>
      <c r="H10" s="257">
        <v>15.920000000000002</v>
      </c>
      <c r="I10" s="257">
        <v>11.43</v>
      </c>
      <c r="J10" s="257">
        <v>14.55</v>
      </c>
      <c r="K10" s="257">
        <v>4.5100000000000007</v>
      </c>
      <c r="L10" s="257">
        <v>10.24</v>
      </c>
      <c r="M10" s="257">
        <v>30.850000000000005</v>
      </c>
      <c r="N10" s="257">
        <v>11.450000000000001</v>
      </c>
      <c r="O10" s="257">
        <v>7.09</v>
      </c>
      <c r="P10" s="257">
        <v>9.5400000000000009</v>
      </c>
      <c r="Q10" s="257">
        <v>14.930000000000001</v>
      </c>
      <c r="R10" s="257">
        <v>26.319999999999997</v>
      </c>
      <c r="S10" s="257">
        <v>15.460000000000003</v>
      </c>
      <c r="T10" s="257">
        <v>8.1699999999999982</v>
      </c>
      <c r="U10" s="257">
        <v>3.5</v>
      </c>
      <c r="V10" s="257">
        <v>3.3000000000000003</v>
      </c>
      <c r="W10" s="257">
        <v>8.8800000000000026</v>
      </c>
      <c r="X10" s="257">
        <v>3.42</v>
      </c>
      <c r="Y10" s="257">
        <v>2.88</v>
      </c>
      <c r="Z10" s="257">
        <v>553.35000000000025</v>
      </c>
      <c r="AA10" s="258">
        <f>Z10/$Z$74</f>
        <v>2.5347006868221236E-2</v>
      </c>
    </row>
    <row r="11" spans="1:27" x14ac:dyDescent="0.3">
      <c r="A11" s="33" t="s">
        <v>7</v>
      </c>
      <c r="B11" s="59">
        <v>11.91</v>
      </c>
      <c r="C11" s="59">
        <v>3.8000000000000003</v>
      </c>
      <c r="D11" s="59">
        <v>1.0999999999999999</v>
      </c>
      <c r="E11" s="59">
        <v>1.77</v>
      </c>
      <c r="F11" s="59">
        <v>0.62</v>
      </c>
      <c r="G11" s="59"/>
      <c r="H11" s="59"/>
      <c r="I11" s="59">
        <v>1.03</v>
      </c>
      <c r="J11" s="59"/>
      <c r="K11" s="59">
        <v>0.31</v>
      </c>
      <c r="L11" s="59">
        <v>1.04</v>
      </c>
      <c r="M11" s="59">
        <v>0.3</v>
      </c>
      <c r="N11" s="59"/>
      <c r="O11" s="59">
        <v>0.32</v>
      </c>
      <c r="P11" s="59"/>
      <c r="Q11" s="59">
        <v>0.36</v>
      </c>
      <c r="R11" s="59"/>
      <c r="S11" s="59">
        <v>0.26</v>
      </c>
      <c r="T11" s="59">
        <v>0.4</v>
      </c>
      <c r="U11" s="59"/>
      <c r="V11" s="59"/>
      <c r="W11" s="59">
        <v>0.21</v>
      </c>
      <c r="X11" s="59"/>
      <c r="Y11" s="59">
        <v>0.09</v>
      </c>
      <c r="Z11" s="59">
        <v>23.520000000000007</v>
      </c>
      <c r="AA11" s="251">
        <f>Z11/$Z$74</f>
        <v>1.0773680338674678E-3</v>
      </c>
    </row>
    <row r="12" spans="1:27" x14ac:dyDescent="0.3">
      <c r="A12" s="33" t="s">
        <v>8</v>
      </c>
      <c r="B12" s="59">
        <v>0.74</v>
      </c>
      <c r="C12" s="59"/>
      <c r="D12" s="59"/>
      <c r="E12" s="59"/>
      <c r="F12" s="59">
        <v>0.06</v>
      </c>
      <c r="G12" s="59">
        <v>1.9100000000000001</v>
      </c>
      <c r="H12" s="59"/>
      <c r="I12" s="59">
        <v>1.28</v>
      </c>
      <c r="J12" s="59"/>
      <c r="K12" s="59">
        <v>0.46</v>
      </c>
      <c r="L12" s="59"/>
      <c r="M12" s="59">
        <v>0.75</v>
      </c>
      <c r="N12" s="59">
        <v>0.31</v>
      </c>
      <c r="O12" s="59"/>
      <c r="P12" s="59"/>
      <c r="Q12" s="59">
        <v>0.25</v>
      </c>
      <c r="R12" s="59"/>
      <c r="S12" s="59"/>
      <c r="T12" s="59"/>
      <c r="U12" s="59"/>
      <c r="V12" s="59"/>
      <c r="W12" s="59"/>
      <c r="X12" s="59"/>
      <c r="Y12" s="59">
        <v>0.03</v>
      </c>
      <c r="Z12" s="59">
        <v>5.79</v>
      </c>
      <c r="AA12" s="251">
        <f t="shared" ref="AA12:AA22" si="0">Z12/$Z$74</f>
        <v>2.6521942670461893E-4</v>
      </c>
    </row>
    <row r="13" spans="1:27" x14ac:dyDescent="0.3">
      <c r="A13" s="33" t="s">
        <v>9</v>
      </c>
      <c r="B13" s="59">
        <v>2.66</v>
      </c>
      <c r="C13" s="59">
        <v>1.9800000000000002</v>
      </c>
      <c r="D13" s="59"/>
      <c r="E13" s="59">
        <v>0.03</v>
      </c>
      <c r="F13" s="59"/>
      <c r="G13" s="59">
        <v>0.38</v>
      </c>
      <c r="H13" s="59">
        <v>0.24</v>
      </c>
      <c r="I13" s="59"/>
      <c r="J13" s="59"/>
      <c r="K13" s="59"/>
      <c r="L13" s="59">
        <v>0.33</v>
      </c>
      <c r="M13" s="59">
        <v>0.2</v>
      </c>
      <c r="N13" s="59"/>
      <c r="O13" s="59">
        <v>0.2</v>
      </c>
      <c r="P13" s="59"/>
      <c r="Q13" s="59"/>
      <c r="R13" s="59">
        <v>0.03</v>
      </c>
      <c r="S13" s="59"/>
      <c r="T13" s="59"/>
      <c r="U13" s="59"/>
      <c r="V13" s="59"/>
      <c r="W13" s="59"/>
      <c r="X13" s="59"/>
      <c r="Y13" s="59"/>
      <c r="Z13" s="59">
        <v>6.0500000000000007</v>
      </c>
      <c r="AA13" s="251">
        <f t="shared" si="0"/>
        <v>2.7712910735111312E-4</v>
      </c>
    </row>
    <row r="14" spans="1:27" x14ac:dyDescent="0.3">
      <c r="A14" s="33" t="s">
        <v>10</v>
      </c>
      <c r="B14" s="59">
        <v>99.25</v>
      </c>
      <c r="C14" s="59">
        <v>55.760000000000005</v>
      </c>
      <c r="D14" s="59">
        <v>2.08</v>
      </c>
      <c r="E14" s="59">
        <v>2.8600000000000003</v>
      </c>
      <c r="F14" s="59">
        <v>12.22</v>
      </c>
      <c r="G14" s="59">
        <v>3.4899999999999998</v>
      </c>
      <c r="H14" s="59">
        <v>8.09</v>
      </c>
      <c r="I14" s="59">
        <v>3.26</v>
      </c>
      <c r="J14" s="59">
        <v>12.43</v>
      </c>
      <c r="K14" s="59">
        <v>0.72</v>
      </c>
      <c r="L14" s="59">
        <v>3.22</v>
      </c>
      <c r="M14" s="59">
        <v>21.37</v>
      </c>
      <c r="N14" s="59">
        <v>7.92</v>
      </c>
      <c r="O14" s="59">
        <v>4.43</v>
      </c>
      <c r="P14" s="59">
        <v>3.5700000000000003</v>
      </c>
      <c r="Q14" s="59">
        <v>7.9500000000000011</v>
      </c>
      <c r="R14" s="59">
        <v>13.45</v>
      </c>
      <c r="S14" s="59">
        <v>4.3599999999999994</v>
      </c>
      <c r="T14" s="59">
        <v>2.3699999999999997</v>
      </c>
      <c r="U14" s="59">
        <v>2.8</v>
      </c>
      <c r="V14" s="59">
        <v>1.0700000000000003</v>
      </c>
      <c r="W14" s="59">
        <v>1.41</v>
      </c>
      <c r="X14" s="59"/>
      <c r="Y14" s="59">
        <v>1.95</v>
      </c>
      <c r="Z14" s="59">
        <v>276.03000000000014</v>
      </c>
      <c r="AA14" s="251">
        <f t="shared" si="0"/>
        <v>1.2643958264814509E-2</v>
      </c>
    </row>
    <row r="15" spans="1:27" x14ac:dyDescent="0.3">
      <c r="A15" s="33" t="s">
        <v>11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>
        <v>1.57</v>
      </c>
      <c r="T15" s="59"/>
      <c r="U15" s="59"/>
      <c r="V15" s="59"/>
      <c r="W15" s="59"/>
      <c r="X15" s="59"/>
      <c r="Y15" s="59"/>
      <c r="Z15" s="59">
        <v>1.57</v>
      </c>
      <c r="AA15" s="251">
        <f t="shared" si="0"/>
        <v>7.1916148519214472E-5</v>
      </c>
    </row>
    <row r="16" spans="1:27" x14ac:dyDescent="0.3">
      <c r="A16" s="33" t="s">
        <v>12</v>
      </c>
      <c r="B16" s="59">
        <v>69.319999999999993</v>
      </c>
      <c r="C16" s="59">
        <v>24.800000000000004</v>
      </c>
      <c r="D16" s="59">
        <v>2.35</v>
      </c>
      <c r="E16" s="59">
        <v>1.7000000000000002</v>
      </c>
      <c r="F16" s="59">
        <v>2.4899999999999998</v>
      </c>
      <c r="G16" s="59">
        <v>2.97</v>
      </c>
      <c r="H16" s="59">
        <v>6</v>
      </c>
      <c r="I16" s="59">
        <v>4.4400000000000004</v>
      </c>
      <c r="J16" s="59">
        <v>1.4</v>
      </c>
      <c r="K16" s="59">
        <v>1.71</v>
      </c>
      <c r="L16" s="59">
        <v>5.49</v>
      </c>
      <c r="M16" s="59">
        <v>7.71</v>
      </c>
      <c r="N16" s="59">
        <v>2.4499999999999997</v>
      </c>
      <c r="O16" s="59">
        <v>1.2799999999999998</v>
      </c>
      <c r="P16" s="59">
        <v>5.47</v>
      </c>
      <c r="Q16" s="59">
        <v>6.1300000000000008</v>
      </c>
      <c r="R16" s="59">
        <v>11.9</v>
      </c>
      <c r="S16" s="59">
        <v>7</v>
      </c>
      <c r="T16" s="59">
        <v>3.49</v>
      </c>
      <c r="U16" s="59">
        <v>0.7</v>
      </c>
      <c r="V16" s="59">
        <v>0.55000000000000004</v>
      </c>
      <c r="W16" s="59">
        <v>0.19</v>
      </c>
      <c r="X16" s="59">
        <v>0.11</v>
      </c>
      <c r="Y16" s="59">
        <v>0.77</v>
      </c>
      <c r="Z16" s="59">
        <v>170.42</v>
      </c>
      <c r="AA16" s="251">
        <f t="shared" si="0"/>
        <v>7.8063375991366422E-3</v>
      </c>
    </row>
    <row r="17" spans="1:27" x14ac:dyDescent="0.3">
      <c r="A17" s="33" t="s">
        <v>13</v>
      </c>
      <c r="B17" s="59">
        <v>32.58</v>
      </c>
      <c r="C17" s="59">
        <v>6.09</v>
      </c>
      <c r="D17" s="59">
        <v>1.31</v>
      </c>
      <c r="E17" s="59">
        <v>1.51</v>
      </c>
      <c r="F17" s="59">
        <v>1.24</v>
      </c>
      <c r="G17" s="59">
        <v>0.94</v>
      </c>
      <c r="H17" s="59"/>
      <c r="I17" s="59">
        <v>1.42</v>
      </c>
      <c r="J17" s="59">
        <v>0.72</v>
      </c>
      <c r="K17" s="59">
        <v>0.99</v>
      </c>
      <c r="L17" s="59"/>
      <c r="M17" s="59">
        <v>0.52</v>
      </c>
      <c r="N17" s="59">
        <v>0.77</v>
      </c>
      <c r="O17" s="59">
        <v>0.86</v>
      </c>
      <c r="P17" s="59">
        <v>0.5</v>
      </c>
      <c r="Q17" s="59">
        <v>0.24</v>
      </c>
      <c r="R17" s="59">
        <v>0.75</v>
      </c>
      <c r="S17" s="59">
        <v>1.33</v>
      </c>
      <c r="T17" s="59">
        <v>1.6400000000000001</v>
      </c>
      <c r="U17" s="59"/>
      <c r="V17" s="59">
        <v>1.68</v>
      </c>
      <c r="W17" s="59">
        <v>0.24</v>
      </c>
      <c r="X17" s="59">
        <v>0.44</v>
      </c>
      <c r="Y17" s="59">
        <v>0.03</v>
      </c>
      <c r="Z17" s="59">
        <v>55.79999999999999</v>
      </c>
      <c r="AA17" s="251">
        <f t="shared" si="0"/>
        <v>2.5560006925937364E-3</v>
      </c>
    </row>
    <row r="18" spans="1:27" x14ac:dyDescent="0.3">
      <c r="A18" s="33" t="s">
        <v>14</v>
      </c>
      <c r="B18" s="59">
        <v>0.26</v>
      </c>
      <c r="C18" s="59">
        <v>0.46</v>
      </c>
      <c r="D18" s="59"/>
      <c r="E18" s="59">
        <v>0.27</v>
      </c>
      <c r="F18" s="59"/>
      <c r="G18" s="59"/>
      <c r="H18" s="59">
        <v>1.59</v>
      </c>
      <c r="I18" s="59"/>
      <c r="J18" s="59"/>
      <c r="K18" s="59">
        <v>0.32</v>
      </c>
      <c r="L18" s="59">
        <v>0.16</v>
      </c>
      <c r="M18" s="59"/>
      <c r="N18" s="59"/>
      <c r="O18" s="59"/>
      <c r="P18" s="59"/>
      <c r="Q18" s="59"/>
      <c r="R18" s="59">
        <v>0.19</v>
      </c>
      <c r="S18" s="59">
        <v>0.94</v>
      </c>
      <c r="T18" s="59">
        <v>0.27</v>
      </c>
      <c r="U18" s="59"/>
      <c r="V18" s="59"/>
      <c r="W18" s="59">
        <v>6.83</v>
      </c>
      <c r="X18" s="59">
        <v>2.87</v>
      </c>
      <c r="Y18" s="59">
        <v>0.01</v>
      </c>
      <c r="Z18" s="59">
        <v>14.17</v>
      </c>
      <c r="AA18" s="251">
        <f t="shared" si="0"/>
        <v>6.4907759523392928E-4</v>
      </c>
    </row>
    <row r="19" spans="1:27" x14ac:dyDescent="0.3">
      <c r="A19" s="245" t="s">
        <v>15</v>
      </c>
      <c r="B19" s="257">
        <v>1382.19</v>
      </c>
      <c r="C19" s="257">
        <v>221.19999999999996</v>
      </c>
      <c r="D19" s="257">
        <v>115.69999999999997</v>
      </c>
      <c r="E19" s="257">
        <v>170.73000000000002</v>
      </c>
      <c r="F19" s="257">
        <v>174.11</v>
      </c>
      <c r="G19" s="257">
        <v>212.14</v>
      </c>
      <c r="H19" s="257">
        <v>222.94000000000005</v>
      </c>
      <c r="I19" s="257">
        <v>177.39000000000004</v>
      </c>
      <c r="J19" s="257">
        <v>266.38</v>
      </c>
      <c r="K19" s="257">
        <v>280.69</v>
      </c>
      <c r="L19" s="257">
        <v>265.43</v>
      </c>
      <c r="M19" s="257">
        <v>450.34</v>
      </c>
      <c r="N19" s="257">
        <v>317.54000000000002</v>
      </c>
      <c r="O19" s="257">
        <v>451.23</v>
      </c>
      <c r="P19" s="257">
        <v>439.9099999999998</v>
      </c>
      <c r="Q19" s="257">
        <v>411.5800000000001</v>
      </c>
      <c r="R19" s="257">
        <v>532.81999999999994</v>
      </c>
      <c r="S19" s="257">
        <v>520.5200000000001</v>
      </c>
      <c r="T19" s="257">
        <v>598.83000000000004</v>
      </c>
      <c r="U19" s="257">
        <v>463.85999999999996</v>
      </c>
      <c r="V19" s="257">
        <v>446.93999999999983</v>
      </c>
      <c r="W19" s="257">
        <v>408.73</v>
      </c>
      <c r="X19" s="257">
        <v>231.28</v>
      </c>
      <c r="Y19" s="257">
        <v>31.14</v>
      </c>
      <c r="Z19" s="257">
        <v>8793.6200000000081</v>
      </c>
      <c r="AA19" s="258">
        <f>Z19/$Z$74</f>
        <v>0.40280463817932183</v>
      </c>
    </row>
    <row r="20" spans="1:27" x14ac:dyDescent="0.3">
      <c r="A20" s="33" t="s">
        <v>16</v>
      </c>
      <c r="B20" s="59">
        <v>50.17</v>
      </c>
      <c r="C20" s="59">
        <v>10.95</v>
      </c>
      <c r="D20" s="59">
        <v>11.47</v>
      </c>
      <c r="E20" s="59">
        <v>7.09</v>
      </c>
      <c r="F20" s="59">
        <v>9.1199999999999992</v>
      </c>
      <c r="G20" s="59">
        <v>14.43</v>
      </c>
      <c r="H20" s="59">
        <v>37.07</v>
      </c>
      <c r="I20" s="59">
        <v>46.309999999999995</v>
      </c>
      <c r="J20" s="59">
        <v>14.02</v>
      </c>
      <c r="K20" s="59">
        <v>28.57</v>
      </c>
      <c r="L20" s="59">
        <v>14.17</v>
      </c>
      <c r="M20" s="59">
        <v>32.97</v>
      </c>
      <c r="N20" s="59">
        <v>29.32</v>
      </c>
      <c r="O20" s="59">
        <v>46.039999999999992</v>
      </c>
      <c r="P20" s="59">
        <v>33.289999999999992</v>
      </c>
      <c r="Q20" s="59">
        <v>37.750000000000007</v>
      </c>
      <c r="R20" s="59">
        <v>119.78999999999999</v>
      </c>
      <c r="S20" s="59">
        <v>95.960000000000008</v>
      </c>
      <c r="T20" s="59">
        <v>98.869999999999976</v>
      </c>
      <c r="U20" s="59">
        <v>86.17999999999995</v>
      </c>
      <c r="V20" s="59">
        <v>38.090000000000003</v>
      </c>
      <c r="W20" s="59">
        <v>32.130000000000003</v>
      </c>
      <c r="X20" s="59">
        <v>40.699999999999996</v>
      </c>
      <c r="Y20" s="59">
        <v>0.31</v>
      </c>
      <c r="Z20" s="59">
        <v>934.76999999999975</v>
      </c>
      <c r="AA20" s="251">
        <f t="shared" si="0"/>
        <v>4.2818508376628081E-2</v>
      </c>
    </row>
    <row r="21" spans="1:27" x14ac:dyDescent="0.3">
      <c r="A21" s="47" t="s">
        <v>17</v>
      </c>
      <c r="B21" s="59">
        <v>42.199999999999989</v>
      </c>
      <c r="C21" s="59">
        <v>3.8600000000000003</v>
      </c>
      <c r="D21" s="59">
        <v>1.3399999999999999</v>
      </c>
      <c r="E21" s="59">
        <v>0.85999999999999988</v>
      </c>
      <c r="F21" s="59"/>
      <c r="G21" s="59">
        <v>0.54999999999999993</v>
      </c>
      <c r="H21" s="59">
        <v>0.89</v>
      </c>
      <c r="I21" s="59">
        <v>0.12</v>
      </c>
      <c r="J21" s="59">
        <v>0.52</v>
      </c>
      <c r="K21" s="59">
        <v>3.72</v>
      </c>
      <c r="L21" s="59">
        <v>2.91</v>
      </c>
      <c r="M21" s="59">
        <v>3.5500000000000003</v>
      </c>
      <c r="N21" s="59">
        <v>0.1</v>
      </c>
      <c r="O21" s="59">
        <v>0.98</v>
      </c>
      <c r="P21" s="59">
        <v>0.70000000000000007</v>
      </c>
      <c r="Q21" s="59">
        <v>1.08</v>
      </c>
      <c r="R21" s="59">
        <v>2.33</v>
      </c>
      <c r="S21" s="59"/>
      <c r="T21" s="59">
        <v>15.52</v>
      </c>
      <c r="U21" s="59">
        <v>0.28000000000000003</v>
      </c>
      <c r="V21" s="59">
        <v>1.53</v>
      </c>
      <c r="W21" s="59">
        <v>0.16</v>
      </c>
      <c r="X21" s="59"/>
      <c r="Y21" s="59">
        <v>0.8</v>
      </c>
      <c r="Z21" s="59">
        <v>84</v>
      </c>
      <c r="AA21" s="251">
        <f t="shared" si="0"/>
        <v>3.8477429780980985E-3</v>
      </c>
    </row>
    <row r="22" spans="1:27" x14ac:dyDescent="0.3">
      <c r="A22" s="33" t="s">
        <v>18</v>
      </c>
      <c r="B22" s="59">
        <v>1289.8200000000002</v>
      </c>
      <c r="C22" s="59">
        <v>206.39</v>
      </c>
      <c r="D22" s="59">
        <v>102.89</v>
      </c>
      <c r="E22" s="59">
        <v>162.78000000000003</v>
      </c>
      <c r="F22" s="59">
        <v>164.99</v>
      </c>
      <c r="G22" s="59">
        <v>197.15999999999997</v>
      </c>
      <c r="H22" s="59">
        <v>184.98000000000005</v>
      </c>
      <c r="I22" s="59">
        <v>130.95999999999998</v>
      </c>
      <c r="J22" s="59">
        <v>251.84</v>
      </c>
      <c r="K22" s="59">
        <v>248.39999999999984</v>
      </c>
      <c r="L22" s="59">
        <v>248.35000000000002</v>
      </c>
      <c r="M22" s="59">
        <v>413.82000000000011</v>
      </c>
      <c r="N22" s="59">
        <v>288.12000000000006</v>
      </c>
      <c r="O22" s="59">
        <v>404.21</v>
      </c>
      <c r="P22" s="59">
        <v>405.91999999999996</v>
      </c>
      <c r="Q22" s="59">
        <v>372.75000000000006</v>
      </c>
      <c r="R22" s="59">
        <v>410.69999999999987</v>
      </c>
      <c r="S22" s="59">
        <v>424.55999999999995</v>
      </c>
      <c r="T22" s="59">
        <v>484.43999999999988</v>
      </c>
      <c r="U22" s="59">
        <v>377.39999999999986</v>
      </c>
      <c r="V22" s="59">
        <v>407.31999999999988</v>
      </c>
      <c r="W22" s="59">
        <v>376.43999999999994</v>
      </c>
      <c r="X22" s="59">
        <v>190.58</v>
      </c>
      <c r="Y22" s="59">
        <v>30.029999999999994</v>
      </c>
      <c r="Z22" s="59">
        <v>7774.8499999999949</v>
      </c>
      <c r="AA22" s="251">
        <f t="shared" si="0"/>
        <v>0.35613838682459503</v>
      </c>
    </row>
    <row r="23" spans="1:27" x14ac:dyDescent="0.3">
      <c r="A23" s="245" t="s">
        <v>68</v>
      </c>
      <c r="B23" s="257">
        <v>0.52</v>
      </c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7">
        <v>0.09</v>
      </c>
      <c r="Q23" s="257"/>
      <c r="R23" s="257"/>
      <c r="S23" s="257"/>
      <c r="T23" s="257">
        <v>0.31</v>
      </c>
      <c r="U23" s="257"/>
      <c r="V23" s="257"/>
      <c r="W23" s="257"/>
      <c r="X23" s="257"/>
      <c r="Y23" s="257"/>
      <c r="Z23" s="257">
        <v>0.92000000000000015</v>
      </c>
      <c r="AA23" s="258">
        <f>Z23/$Z$74</f>
        <v>4.2141946902979185E-5</v>
      </c>
    </row>
    <row r="24" spans="1:27" x14ac:dyDescent="0.3">
      <c r="A24" s="33" t="s">
        <v>68</v>
      </c>
      <c r="B24" s="59">
        <v>0.52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>
        <v>0.09</v>
      </c>
      <c r="Q24" s="59"/>
      <c r="R24" s="59"/>
      <c r="S24" s="59"/>
      <c r="T24" s="59">
        <v>0.31</v>
      </c>
      <c r="U24" s="59"/>
      <c r="V24" s="59"/>
      <c r="W24" s="59"/>
      <c r="X24" s="59"/>
      <c r="Y24" s="59"/>
      <c r="Z24" s="59">
        <v>0.92000000000000015</v>
      </c>
      <c r="AA24" s="251">
        <f t="shared" ref="AA24:AA73" si="1">Z24/$Z$74</f>
        <v>4.2141946902979185E-5</v>
      </c>
    </row>
    <row r="25" spans="1:27" x14ac:dyDescent="0.3">
      <c r="A25" s="245" t="s">
        <v>19</v>
      </c>
      <c r="B25" s="257">
        <v>400.55000000000007</v>
      </c>
      <c r="C25" s="257">
        <v>169.07000000000005</v>
      </c>
      <c r="D25" s="257">
        <v>17.95</v>
      </c>
      <c r="E25" s="257">
        <v>60.089999999999996</v>
      </c>
      <c r="F25" s="257">
        <v>33.1</v>
      </c>
      <c r="G25" s="257">
        <v>40.770000000000003</v>
      </c>
      <c r="H25" s="257">
        <v>150.41999999999993</v>
      </c>
      <c r="I25" s="257">
        <v>18.729999999999997</v>
      </c>
      <c r="J25" s="257">
        <v>48.449999999999996</v>
      </c>
      <c r="K25" s="257">
        <v>34.370000000000005</v>
      </c>
      <c r="L25" s="257">
        <v>111.85</v>
      </c>
      <c r="M25" s="257">
        <v>105.64000000000003</v>
      </c>
      <c r="N25" s="257">
        <v>24.53</v>
      </c>
      <c r="O25" s="257">
        <v>46.73</v>
      </c>
      <c r="P25" s="257">
        <v>125.96999999999998</v>
      </c>
      <c r="Q25" s="257">
        <v>53.250000000000014</v>
      </c>
      <c r="R25" s="257">
        <v>44.660000000000011</v>
      </c>
      <c r="S25" s="257">
        <v>35.42</v>
      </c>
      <c r="T25" s="257">
        <v>31.979999999999997</v>
      </c>
      <c r="U25" s="257">
        <v>60.779999999999987</v>
      </c>
      <c r="V25" s="257">
        <v>15.940000000000001</v>
      </c>
      <c r="W25" s="257">
        <v>29.620000000000008</v>
      </c>
      <c r="X25" s="257">
        <v>28.050000000000004</v>
      </c>
      <c r="Y25" s="257">
        <v>5.2299999999999986</v>
      </c>
      <c r="Z25" s="257">
        <v>1693.1499999999996</v>
      </c>
      <c r="AA25" s="258">
        <f>Z25/$Z$74</f>
        <v>7.7557214563890406E-2</v>
      </c>
    </row>
    <row r="26" spans="1:27" x14ac:dyDescent="0.3">
      <c r="A26" s="33" t="s">
        <v>20</v>
      </c>
      <c r="B26" s="59">
        <v>293.04000000000008</v>
      </c>
      <c r="C26" s="59">
        <v>134.77999999999994</v>
      </c>
      <c r="D26" s="59">
        <v>12.79</v>
      </c>
      <c r="E26" s="59">
        <v>55.279999999999994</v>
      </c>
      <c r="F26" s="59">
        <v>28.929999999999996</v>
      </c>
      <c r="G26" s="59">
        <v>38.360000000000007</v>
      </c>
      <c r="H26" s="59">
        <v>144.65999999999997</v>
      </c>
      <c r="I26" s="59">
        <v>18.309999999999999</v>
      </c>
      <c r="J26" s="59">
        <v>46.510000000000005</v>
      </c>
      <c r="K26" s="59">
        <v>31.549999999999997</v>
      </c>
      <c r="L26" s="59">
        <v>101.89999999999999</v>
      </c>
      <c r="M26" s="59">
        <v>96.090000000000018</v>
      </c>
      <c r="N26" s="59">
        <v>21.97</v>
      </c>
      <c r="O26" s="59">
        <v>30.180000000000007</v>
      </c>
      <c r="P26" s="59">
        <v>124.07999999999998</v>
      </c>
      <c r="Q26" s="59">
        <v>42.38</v>
      </c>
      <c r="R26" s="59">
        <v>38.980000000000004</v>
      </c>
      <c r="S26" s="59">
        <v>29.770000000000003</v>
      </c>
      <c r="T26" s="59">
        <v>23.380000000000003</v>
      </c>
      <c r="U26" s="59">
        <v>40.57</v>
      </c>
      <c r="V26" s="59">
        <v>12</v>
      </c>
      <c r="W26" s="59">
        <v>25.470000000000006</v>
      </c>
      <c r="X26" s="59">
        <v>28.050000000000004</v>
      </c>
      <c r="Y26" s="59">
        <v>3.6099999999999994</v>
      </c>
      <c r="Z26" s="59">
        <v>1422.6399999999994</v>
      </c>
      <c r="AA26" s="251">
        <f t="shared" si="1"/>
        <v>6.516610798049377E-2</v>
      </c>
    </row>
    <row r="27" spans="1:27" x14ac:dyDescent="0.3">
      <c r="A27" s="33" t="s">
        <v>21</v>
      </c>
      <c r="B27" s="59">
        <v>79.089999999999989</v>
      </c>
      <c r="C27" s="59">
        <v>28.450000000000003</v>
      </c>
      <c r="D27" s="59">
        <v>0.85</v>
      </c>
      <c r="E27" s="59">
        <v>4.6899999999999995</v>
      </c>
      <c r="F27" s="59">
        <v>2.72</v>
      </c>
      <c r="G27" s="59">
        <v>1.58</v>
      </c>
      <c r="H27" s="59">
        <v>3.88</v>
      </c>
      <c r="I27" s="59">
        <v>0.4</v>
      </c>
      <c r="J27" s="59">
        <v>1.71</v>
      </c>
      <c r="K27" s="59">
        <v>2.4699999999999998</v>
      </c>
      <c r="L27" s="59">
        <v>9.2600000000000016</v>
      </c>
      <c r="M27" s="59">
        <v>4.7</v>
      </c>
      <c r="N27" s="59">
        <v>2.25</v>
      </c>
      <c r="O27" s="59">
        <v>5.42</v>
      </c>
      <c r="P27" s="59">
        <v>1.01</v>
      </c>
      <c r="Q27" s="59">
        <v>5.15</v>
      </c>
      <c r="R27" s="59">
        <v>4.42</v>
      </c>
      <c r="S27" s="59">
        <v>2.14</v>
      </c>
      <c r="T27" s="59">
        <v>7.67</v>
      </c>
      <c r="U27" s="59">
        <v>9.06</v>
      </c>
      <c r="V27" s="59">
        <v>1.19</v>
      </c>
      <c r="W27" s="59">
        <v>0.79</v>
      </c>
      <c r="X27" s="59"/>
      <c r="Y27" s="59">
        <v>1.36</v>
      </c>
      <c r="Z27" s="59">
        <v>180.26</v>
      </c>
      <c r="AA27" s="251">
        <f t="shared" si="1"/>
        <v>8.2570732051424189E-3</v>
      </c>
    </row>
    <row r="28" spans="1:27" x14ac:dyDescent="0.3">
      <c r="A28" s="33" t="s">
        <v>22</v>
      </c>
      <c r="B28" s="59">
        <v>28.419999999999995</v>
      </c>
      <c r="C28" s="59">
        <v>5.8400000000000007</v>
      </c>
      <c r="D28" s="59">
        <v>4.3100000000000005</v>
      </c>
      <c r="E28" s="59">
        <v>0.12</v>
      </c>
      <c r="F28" s="59">
        <v>1.4500000000000002</v>
      </c>
      <c r="G28" s="59">
        <v>0.83000000000000007</v>
      </c>
      <c r="H28" s="59">
        <v>1.88</v>
      </c>
      <c r="I28" s="59">
        <v>0.02</v>
      </c>
      <c r="J28" s="59">
        <v>0.23</v>
      </c>
      <c r="K28" s="59">
        <v>0.35</v>
      </c>
      <c r="L28" s="59">
        <v>0.69</v>
      </c>
      <c r="M28" s="59">
        <v>4.8499999999999996</v>
      </c>
      <c r="N28" s="59">
        <v>0.31</v>
      </c>
      <c r="O28" s="59">
        <v>11.129999999999999</v>
      </c>
      <c r="P28" s="59">
        <v>0.88</v>
      </c>
      <c r="Q28" s="59">
        <v>5.72</v>
      </c>
      <c r="R28" s="59">
        <v>1.26</v>
      </c>
      <c r="S28" s="59">
        <v>3.5100000000000002</v>
      </c>
      <c r="T28" s="59">
        <v>0.92999999999999994</v>
      </c>
      <c r="U28" s="59">
        <v>11.15</v>
      </c>
      <c r="V28" s="59">
        <v>2.75</v>
      </c>
      <c r="W28" s="59">
        <v>3.36</v>
      </c>
      <c r="X28" s="59"/>
      <c r="Y28" s="59">
        <v>0.26</v>
      </c>
      <c r="Z28" s="59">
        <v>90.249999999999986</v>
      </c>
      <c r="AA28" s="251">
        <f t="shared" si="1"/>
        <v>4.1340333782542062E-3</v>
      </c>
    </row>
    <row r="29" spans="1:27" x14ac:dyDescent="0.3">
      <c r="A29" s="245" t="s">
        <v>23</v>
      </c>
      <c r="B29" s="257">
        <v>102.35000000000008</v>
      </c>
      <c r="C29" s="257">
        <v>38.039999999999992</v>
      </c>
      <c r="D29" s="257">
        <v>3.49</v>
      </c>
      <c r="E29" s="257">
        <v>3.45</v>
      </c>
      <c r="F29" s="257">
        <v>1.78</v>
      </c>
      <c r="G29" s="257">
        <v>6.4099999999999993</v>
      </c>
      <c r="H29" s="257">
        <v>14.819999999999999</v>
      </c>
      <c r="I29" s="257">
        <v>3.29</v>
      </c>
      <c r="J29" s="257">
        <v>1.7100000000000002</v>
      </c>
      <c r="K29" s="257">
        <v>2.4199999999999995</v>
      </c>
      <c r="L29" s="257">
        <v>18.170000000000002</v>
      </c>
      <c r="M29" s="257">
        <v>19.220000000000002</v>
      </c>
      <c r="N29" s="257">
        <v>1.37</v>
      </c>
      <c r="O29" s="257">
        <v>3.6599999999999993</v>
      </c>
      <c r="P29" s="257">
        <v>5.9399999999999977</v>
      </c>
      <c r="Q29" s="257">
        <v>3.84</v>
      </c>
      <c r="R29" s="257">
        <v>14.239999999999998</v>
      </c>
      <c r="S29" s="257">
        <v>2.4099999999999997</v>
      </c>
      <c r="T29" s="257">
        <v>4.2900000000000009</v>
      </c>
      <c r="U29" s="257">
        <v>4.2399999999999993</v>
      </c>
      <c r="V29" s="257">
        <v>0.66999999999999993</v>
      </c>
      <c r="W29" s="257">
        <v>6.1500000000000012</v>
      </c>
      <c r="X29" s="257">
        <v>6.96</v>
      </c>
      <c r="Y29" s="257">
        <v>16.499999999999996</v>
      </c>
      <c r="Z29" s="257">
        <v>285.42000000000007</v>
      </c>
      <c r="AA29" s="258">
        <f>Z29/$Z$74</f>
        <v>1.3074080962009044E-2</v>
      </c>
    </row>
    <row r="30" spans="1:27" x14ac:dyDescent="0.3">
      <c r="A30" s="33" t="s">
        <v>24</v>
      </c>
      <c r="B30" s="59">
        <v>15.719999999999999</v>
      </c>
      <c r="C30" s="59">
        <v>7.9799999999999995</v>
      </c>
      <c r="D30" s="59"/>
      <c r="E30" s="59"/>
      <c r="F30" s="59">
        <v>0.19</v>
      </c>
      <c r="G30" s="59">
        <v>0.37</v>
      </c>
      <c r="H30" s="59"/>
      <c r="I30" s="59"/>
      <c r="J30" s="59"/>
      <c r="K30" s="59"/>
      <c r="L30" s="59"/>
      <c r="M30" s="59">
        <v>12.6</v>
      </c>
      <c r="N30" s="59"/>
      <c r="O30" s="59">
        <v>0.42</v>
      </c>
      <c r="P30" s="59"/>
      <c r="Q30" s="59"/>
      <c r="R30" s="59">
        <v>0.28000000000000003</v>
      </c>
      <c r="S30" s="59"/>
      <c r="T30" s="59"/>
      <c r="U30" s="59">
        <v>1</v>
      </c>
      <c r="V30" s="59"/>
      <c r="W30" s="59"/>
      <c r="X30" s="59"/>
      <c r="Y30" s="59">
        <v>7.0000000000000007E-2</v>
      </c>
      <c r="Z30" s="59">
        <v>38.630000000000003</v>
      </c>
      <c r="AA30" s="251">
        <f t="shared" si="1"/>
        <v>1.7695037052848758E-3</v>
      </c>
    </row>
    <row r="31" spans="1:27" x14ac:dyDescent="0.3">
      <c r="A31" s="33" t="s">
        <v>25</v>
      </c>
      <c r="B31" s="59">
        <v>27.809999999999995</v>
      </c>
      <c r="C31" s="59">
        <v>12.550000000000002</v>
      </c>
      <c r="D31" s="59">
        <v>3.0200000000000005</v>
      </c>
      <c r="E31" s="59">
        <v>0.27</v>
      </c>
      <c r="F31" s="59">
        <v>1.07</v>
      </c>
      <c r="G31" s="59">
        <v>1.73</v>
      </c>
      <c r="H31" s="59">
        <v>1.07</v>
      </c>
      <c r="I31" s="59">
        <v>0.29000000000000004</v>
      </c>
      <c r="J31" s="59">
        <v>0.54</v>
      </c>
      <c r="K31" s="59">
        <v>1.48</v>
      </c>
      <c r="L31" s="59">
        <v>12.39</v>
      </c>
      <c r="M31" s="59">
        <v>3</v>
      </c>
      <c r="N31" s="59"/>
      <c r="O31" s="59">
        <v>1.0900000000000001</v>
      </c>
      <c r="P31" s="59">
        <v>4.2699999999999996</v>
      </c>
      <c r="Q31" s="59">
        <v>1.53</v>
      </c>
      <c r="R31" s="59">
        <v>2.59</v>
      </c>
      <c r="S31" s="59">
        <v>0.32</v>
      </c>
      <c r="T31" s="59">
        <v>0.37</v>
      </c>
      <c r="U31" s="59">
        <v>0.22</v>
      </c>
      <c r="V31" s="59">
        <v>0.16</v>
      </c>
      <c r="W31" s="59">
        <v>0.78000000000000014</v>
      </c>
      <c r="X31" s="59"/>
      <c r="Y31" s="59">
        <v>14.950000000000001</v>
      </c>
      <c r="Z31" s="59">
        <v>91.500000000000014</v>
      </c>
      <c r="AA31" s="251">
        <f t="shared" si="1"/>
        <v>4.1912914582854293E-3</v>
      </c>
    </row>
    <row r="32" spans="1:27" x14ac:dyDescent="0.3">
      <c r="A32" s="33" t="s">
        <v>26</v>
      </c>
      <c r="B32" s="59">
        <v>6.21</v>
      </c>
      <c r="C32" s="59">
        <v>1.28</v>
      </c>
      <c r="D32" s="59">
        <v>0.17</v>
      </c>
      <c r="E32" s="59">
        <v>0.39</v>
      </c>
      <c r="F32" s="59">
        <v>0.45</v>
      </c>
      <c r="G32" s="59">
        <v>0.76</v>
      </c>
      <c r="H32" s="59">
        <v>0.09</v>
      </c>
      <c r="I32" s="59">
        <v>0.54</v>
      </c>
      <c r="J32" s="59">
        <v>0.59</v>
      </c>
      <c r="K32" s="59">
        <v>0.46</v>
      </c>
      <c r="L32" s="59">
        <v>1.63</v>
      </c>
      <c r="M32" s="59">
        <v>0.02</v>
      </c>
      <c r="N32" s="59">
        <v>1.37</v>
      </c>
      <c r="O32" s="59">
        <v>0.24000000000000002</v>
      </c>
      <c r="P32" s="59">
        <v>0.13</v>
      </c>
      <c r="Q32" s="59">
        <v>2.0499999999999998</v>
      </c>
      <c r="R32" s="59">
        <v>4.53</v>
      </c>
      <c r="S32" s="59">
        <v>1.07</v>
      </c>
      <c r="T32" s="59">
        <v>1.61</v>
      </c>
      <c r="U32" s="59">
        <v>0.91</v>
      </c>
      <c r="V32" s="59">
        <v>0.51</v>
      </c>
      <c r="W32" s="59">
        <v>0.04</v>
      </c>
      <c r="X32" s="59"/>
      <c r="Y32" s="59">
        <v>0.36</v>
      </c>
      <c r="Z32" s="59">
        <v>25.410000000000007</v>
      </c>
      <c r="AA32" s="251">
        <f t="shared" si="1"/>
        <v>1.1639422508746753E-3</v>
      </c>
    </row>
    <row r="33" spans="1:27" x14ac:dyDescent="0.3">
      <c r="A33" s="33" t="s">
        <v>69</v>
      </c>
      <c r="B33" s="59">
        <v>0.09</v>
      </c>
      <c r="C33" s="59"/>
      <c r="D33" s="59"/>
      <c r="E33" s="59"/>
      <c r="F33" s="59"/>
      <c r="G33" s="59"/>
      <c r="H33" s="59"/>
      <c r="I33" s="59"/>
      <c r="J33" s="59"/>
      <c r="K33" s="59"/>
      <c r="L33" s="59">
        <v>0.02</v>
      </c>
      <c r="M33" s="59">
        <v>0.21000000000000002</v>
      </c>
      <c r="N33" s="59"/>
      <c r="O33" s="59"/>
      <c r="P33" s="59"/>
      <c r="Q33" s="59"/>
      <c r="R33" s="59"/>
      <c r="S33" s="59">
        <v>0.15</v>
      </c>
      <c r="T33" s="59"/>
      <c r="U33" s="59"/>
      <c r="V33" s="59"/>
      <c r="W33" s="59"/>
      <c r="X33" s="59"/>
      <c r="Y33" s="59"/>
      <c r="Z33" s="59">
        <v>0.47000000000000003</v>
      </c>
      <c r="AA33" s="251">
        <f t="shared" si="1"/>
        <v>2.1529038091739364E-5</v>
      </c>
    </row>
    <row r="34" spans="1:27" x14ac:dyDescent="0.3">
      <c r="A34" s="33" t="s">
        <v>27</v>
      </c>
      <c r="B34" s="59">
        <v>40.96</v>
      </c>
      <c r="C34" s="59">
        <v>15.089999999999998</v>
      </c>
      <c r="D34" s="59">
        <v>0.3</v>
      </c>
      <c r="E34" s="59">
        <v>2.79</v>
      </c>
      <c r="F34" s="59">
        <v>7.0000000000000007E-2</v>
      </c>
      <c r="G34" s="59">
        <v>2.5</v>
      </c>
      <c r="H34" s="59">
        <v>12.99</v>
      </c>
      <c r="I34" s="59">
        <v>2.46</v>
      </c>
      <c r="J34" s="59">
        <v>0.01</v>
      </c>
      <c r="K34" s="59">
        <v>0.39</v>
      </c>
      <c r="L34" s="59">
        <v>3.77</v>
      </c>
      <c r="M34" s="59">
        <v>1.21</v>
      </c>
      <c r="N34" s="59"/>
      <c r="O34" s="59">
        <v>1.75</v>
      </c>
      <c r="P34" s="59">
        <v>1.29</v>
      </c>
      <c r="Q34" s="59">
        <v>0.25</v>
      </c>
      <c r="R34" s="59">
        <v>2.7600000000000002</v>
      </c>
      <c r="S34" s="59">
        <v>0.72</v>
      </c>
      <c r="T34" s="59">
        <v>2.2200000000000002</v>
      </c>
      <c r="U34" s="59">
        <v>0.99</v>
      </c>
      <c r="V34" s="59"/>
      <c r="W34" s="59"/>
      <c r="X34" s="59"/>
      <c r="Y34" s="59">
        <v>1.0899999999999999</v>
      </c>
      <c r="Z34" s="59">
        <v>93.61</v>
      </c>
      <c r="AA34" s="251">
        <f t="shared" si="1"/>
        <v>4.2879430973781314E-3</v>
      </c>
    </row>
    <row r="35" spans="1:27" x14ac:dyDescent="0.3">
      <c r="A35" s="33" t="s">
        <v>70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>
        <v>0.24</v>
      </c>
      <c r="M35" s="59"/>
      <c r="N35" s="59"/>
      <c r="O35" s="59"/>
      <c r="P35" s="59"/>
      <c r="Q35" s="59"/>
      <c r="R35" s="59">
        <v>0.13</v>
      </c>
      <c r="S35" s="59"/>
      <c r="T35" s="59"/>
      <c r="U35" s="59">
        <v>1.1200000000000001</v>
      </c>
      <c r="V35" s="59"/>
      <c r="W35" s="59"/>
      <c r="X35" s="59"/>
      <c r="Y35" s="59"/>
      <c r="Z35" s="59">
        <v>1.49</v>
      </c>
      <c r="AA35" s="251">
        <f t="shared" si="1"/>
        <v>6.825163139721627E-5</v>
      </c>
    </row>
    <row r="36" spans="1:27" x14ac:dyDescent="0.3">
      <c r="A36" s="33" t="s">
        <v>28</v>
      </c>
      <c r="B36" s="59">
        <v>0.72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>
        <v>0.2</v>
      </c>
      <c r="N36" s="59"/>
      <c r="O36" s="59"/>
      <c r="P36" s="59"/>
      <c r="Q36" s="59"/>
      <c r="R36" s="59">
        <v>3.9499999999999997</v>
      </c>
      <c r="S36" s="59"/>
      <c r="T36" s="59"/>
      <c r="U36" s="59"/>
      <c r="V36" s="59"/>
      <c r="W36" s="59">
        <v>5.21</v>
      </c>
      <c r="X36" s="59">
        <v>5.52</v>
      </c>
      <c r="Y36" s="59">
        <v>0.03</v>
      </c>
      <c r="Z36" s="59">
        <v>15.629999999999999</v>
      </c>
      <c r="AA36" s="251">
        <f t="shared" si="1"/>
        <v>7.1595503271039613E-4</v>
      </c>
    </row>
    <row r="37" spans="1:27" x14ac:dyDescent="0.3">
      <c r="A37" s="33" t="s">
        <v>29</v>
      </c>
      <c r="B37" s="59">
        <v>3.47</v>
      </c>
      <c r="C37" s="59">
        <v>0.13</v>
      </c>
      <c r="D37" s="59"/>
      <c r="E37" s="59"/>
      <c r="F37" s="59"/>
      <c r="G37" s="59"/>
      <c r="H37" s="59"/>
      <c r="I37" s="59"/>
      <c r="J37" s="59"/>
      <c r="K37" s="59">
        <v>0.09</v>
      </c>
      <c r="L37" s="59">
        <v>0.12</v>
      </c>
      <c r="M37" s="59"/>
      <c r="N37" s="59"/>
      <c r="O37" s="59">
        <v>0.09</v>
      </c>
      <c r="P37" s="59">
        <v>0.25</v>
      </c>
      <c r="Q37" s="59">
        <v>0.01</v>
      </c>
      <c r="R37" s="59"/>
      <c r="S37" s="59">
        <v>0.15</v>
      </c>
      <c r="T37" s="59"/>
      <c r="U37" s="59"/>
      <c r="V37" s="59"/>
      <c r="W37" s="59"/>
      <c r="X37" s="59">
        <v>1.1599999999999999</v>
      </c>
      <c r="Y37" s="59"/>
      <c r="Z37" s="59">
        <v>5.47</v>
      </c>
      <c r="AA37" s="251">
        <f t="shared" si="1"/>
        <v>2.5056135821662618E-4</v>
      </c>
    </row>
    <row r="38" spans="1:27" x14ac:dyDescent="0.3">
      <c r="A38" s="33" t="s">
        <v>30</v>
      </c>
      <c r="B38" s="59">
        <v>7.37</v>
      </c>
      <c r="C38" s="59">
        <v>1.01</v>
      </c>
      <c r="D38" s="59"/>
      <c r="E38" s="59"/>
      <c r="F38" s="59"/>
      <c r="G38" s="59">
        <v>1.05</v>
      </c>
      <c r="H38" s="59">
        <v>0.66999999999999993</v>
      </c>
      <c r="I38" s="59"/>
      <c r="J38" s="59">
        <v>0.56999999999999995</v>
      </c>
      <c r="K38" s="59"/>
      <c r="L38" s="59"/>
      <c r="M38" s="59">
        <v>1.98</v>
      </c>
      <c r="N38" s="59"/>
      <c r="O38" s="59">
        <v>7.0000000000000007E-2</v>
      </c>
      <c r="P38" s="59"/>
      <c r="Q38" s="59"/>
      <c r="R38" s="59"/>
      <c r="S38" s="59"/>
      <c r="T38" s="59">
        <v>0.09</v>
      </c>
      <c r="U38" s="59"/>
      <c r="V38" s="59"/>
      <c r="W38" s="59">
        <v>0.12</v>
      </c>
      <c r="X38" s="59">
        <v>0.28000000000000003</v>
      </c>
      <c r="Y38" s="59"/>
      <c r="Z38" s="59">
        <v>13.209999999999999</v>
      </c>
      <c r="AA38" s="251">
        <f t="shared" si="1"/>
        <v>6.0510338976995097E-4</v>
      </c>
    </row>
    <row r="39" spans="1:27" x14ac:dyDescent="0.3">
      <c r="A39" s="245" t="s">
        <v>31</v>
      </c>
      <c r="B39" s="257">
        <v>36.500000000000007</v>
      </c>
      <c r="C39" s="257">
        <v>8.32</v>
      </c>
      <c r="D39" s="257">
        <v>0.99</v>
      </c>
      <c r="E39" s="257">
        <v>0.76</v>
      </c>
      <c r="F39" s="257">
        <v>0.31</v>
      </c>
      <c r="G39" s="257">
        <v>1.66</v>
      </c>
      <c r="H39" s="257">
        <v>14.36</v>
      </c>
      <c r="I39" s="257">
        <v>1.51</v>
      </c>
      <c r="J39" s="257">
        <v>10.220000000000001</v>
      </c>
      <c r="K39" s="257">
        <v>9.5299999999999994</v>
      </c>
      <c r="L39" s="257">
        <v>11.92</v>
      </c>
      <c r="M39" s="257">
        <v>3.59</v>
      </c>
      <c r="N39" s="257">
        <v>1.9000000000000004</v>
      </c>
      <c r="O39" s="257">
        <v>149.68000000000004</v>
      </c>
      <c r="P39" s="257">
        <v>13.629999999999999</v>
      </c>
      <c r="Q39" s="257">
        <v>5.96</v>
      </c>
      <c r="R39" s="257">
        <v>10.569999999999999</v>
      </c>
      <c r="S39" s="257">
        <v>12.88</v>
      </c>
      <c r="T39" s="257">
        <v>4.67</v>
      </c>
      <c r="U39" s="257">
        <v>6.6999999999999993</v>
      </c>
      <c r="V39" s="257">
        <v>0.97</v>
      </c>
      <c r="W39" s="257">
        <v>15.03</v>
      </c>
      <c r="X39" s="257">
        <v>22.39</v>
      </c>
      <c r="Y39" s="257">
        <v>1.6300000000000006</v>
      </c>
      <c r="Z39" s="257">
        <v>345.67999999999972</v>
      </c>
      <c r="AA39" s="258">
        <f>Z39/$Z$74</f>
        <v>1.5834378484154164E-2</v>
      </c>
    </row>
    <row r="40" spans="1:27" x14ac:dyDescent="0.3">
      <c r="A40" s="33" t="s">
        <v>32</v>
      </c>
      <c r="B40" s="59">
        <v>13.62</v>
      </c>
      <c r="C40" s="59">
        <v>3.86</v>
      </c>
      <c r="D40" s="59">
        <v>0.33</v>
      </c>
      <c r="E40" s="59"/>
      <c r="F40" s="59">
        <v>0.31</v>
      </c>
      <c r="G40" s="59">
        <v>0.36</v>
      </c>
      <c r="H40" s="59">
        <v>11.16</v>
      </c>
      <c r="I40" s="59">
        <v>0.56000000000000005</v>
      </c>
      <c r="J40" s="59">
        <v>6.99</v>
      </c>
      <c r="K40" s="59">
        <v>8.82</v>
      </c>
      <c r="L40" s="59">
        <v>10.67</v>
      </c>
      <c r="M40" s="59">
        <v>0.8899999999999999</v>
      </c>
      <c r="N40" s="59">
        <v>0.8600000000000001</v>
      </c>
      <c r="O40" s="59">
        <v>149.30000000000001</v>
      </c>
      <c r="P40" s="59">
        <v>13.219999999999999</v>
      </c>
      <c r="Q40" s="59">
        <v>0.73</v>
      </c>
      <c r="R40" s="59">
        <v>3.8799999999999994</v>
      </c>
      <c r="S40" s="59">
        <v>11.16</v>
      </c>
      <c r="T40" s="59">
        <v>0.74</v>
      </c>
      <c r="U40" s="59">
        <v>5.76</v>
      </c>
      <c r="V40" s="59">
        <v>0.13</v>
      </c>
      <c r="W40" s="59">
        <v>13.049999999999999</v>
      </c>
      <c r="X40" s="59">
        <v>20.240000000000002</v>
      </c>
      <c r="Y40" s="59">
        <v>0.75</v>
      </c>
      <c r="Z40" s="59">
        <v>277.38999999999993</v>
      </c>
      <c r="AA40" s="251">
        <f t="shared" si="1"/>
        <v>1.2706255055888469E-2</v>
      </c>
    </row>
    <row r="41" spans="1:27" x14ac:dyDescent="0.3">
      <c r="A41" s="33" t="s">
        <v>33</v>
      </c>
      <c r="B41" s="59">
        <v>1.72</v>
      </c>
      <c r="C41" s="59">
        <v>0.33</v>
      </c>
      <c r="D41" s="59"/>
      <c r="E41" s="59">
        <v>0.26</v>
      </c>
      <c r="F41" s="59"/>
      <c r="G41" s="59">
        <v>0.25</v>
      </c>
      <c r="H41" s="59">
        <v>0.37</v>
      </c>
      <c r="I41" s="59"/>
      <c r="J41" s="59"/>
      <c r="K41" s="59"/>
      <c r="L41" s="59">
        <v>0.54</v>
      </c>
      <c r="M41" s="59">
        <v>1.1800000000000002</v>
      </c>
      <c r="N41" s="59">
        <v>0.57000000000000006</v>
      </c>
      <c r="O41" s="59">
        <v>0.32</v>
      </c>
      <c r="P41" s="59"/>
      <c r="Q41" s="59"/>
      <c r="R41" s="59">
        <v>0.69000000000000006</v>
      </c>
      <c r="S41" s="59">
        <v>0.32999999999999996</v>
      </c>
      <c r="T41" s="59">
        <v>0.64</v>
      </c>
      <c r="U41" s="59"/>
      <c r="V41" s="59"/>
      <c r="W41" s="59"/>
      <c r="X41" s="59">
        <v>0.83000000000000007</v>
      </c>
      <c r="Y41" s="59">
        <v>0.05</v>
      </c>
      <c r="Z41" s="59">
        <v>8.08</v>
      </c>
      <c r="AA41" s="251">
        <f t="shared" si="1"/>
        <v>3.701162293218171E-4</v>
      </c>
    </row>
    <row r="42" spans="1:27" x14ac:dyDescent="0.3">
      <c r="A42" s="33" t="s">
        <v>34</v>
      </c>
      <c r="B42" s="59">
        <v>15.640000000000002</v>
      </c>
      <c r="C42" s="59">
        <v>2.4000000000000004</v>
      </c>
      <c r="D42" s="59">
        <v>0.65999999999999992</v>
      </c>
      <c r="E42" s="59"/>
      <c r="F42" s="59"/>
      <c r="G42" s="59">
        <v>0.57999999999999996</v>
      </c>
      <c r="H42" s="59">
        <v>0.09</v>
      </c>
      <c r="I42" s="59">
        <v>0.95</v>
      </c>
      <c r="J42" s="59">
        <v>0.11</v>
      </c>
      <c r="K42" s="59">
        <v>0.13</v>
      </c>
      <c r="L42" s="59"/>
      <c r="M42" s="59">
        <v>1.1300000000000001</v>
      </c>
      <c r="N42" s="59">
        <v>0.02</v>
      </c>
      <c r="O42" s="59">
        <v>0.02</v>
      </c>
      <c r="P42" s="59">
        <v>0.41</v>
      </c>
      <c r="Q42" s="59">
        <v>0.68</v>
      </c>
      <c r="R42" s="59">
        <v>1.56</v>
      </c>
      <c r="S42" s="59">
        <v>0.39</v>
      </c>
      <c r="T42" s="59">
        <v>0.78</v>
      </c>
      <c r="U42" s="59">
        <v>0.94</v>
      </c>
      <c r="V42" s="59">
        <v>0.84000000000000008</v>
      </c>
      <c r="W42" s="59"/>
      <c r="X42" s="59">
        <v>0.31</v>
      </c>
      <c r="Y42" s="59">
        <v>0.47000000000000003</v>
      </c>
      <c r="Z42" s="59">
        <v>28.109999999999992</v>
      </c>
      <c r="AA42" s="251">
        <f t="shared" si="1"/>
        <v>1.2876197037421135E-3</v>
      </c>
    </row>
    <row r="43" spans="1:27" x14ac:dyDescent="0.3">
      <c r="A43" s="33" t="s">
        <v>35</v>
      </c>
      <c r="B43" s="59">
        <v>4.2</v>
      </c>
      <c r="C43" s="59">
        <v>1.73</v>
      </c>
      <c r="D43" s="59"/>
      <c r="E43" s="59">
        <v>0.36</v>
      </c>
      <c r="F43" s="59"/>
      <c r="G43" s="59">
        <v>0.47</v>
      </c>
      <c r="H43" s="59">
        <v>2.74</v>
      </c>
      <c r="I43" s="59"/>
      <c r="J43" s="59"/>
      <c r="K43" s="59"/>
      <c r="L43" s="59">
        <v>0.68</v>
      </c>
      <c r="M43" s="59">
        <v>0.09</v>
      </c>
      <c r="N43" s="59">
        <v>0.45</v>
      </c>
      <c r="O43" s="59">
        <v>0.04</v>
      </c>
      <c r="P43" s="59"/>
      <c r="Q43" s="59"/>
      <c r="R43" s="59"/>
      <c r="S43" s="59"/>
      <c r="T43" s="59"/>
      <c r="U43" s="59"/>
      <c r="V43" s="59"/>
      <c r="W43" s="59"/>
      <c r="X43" s="59">
        <v>0.31</v>
      </c>
      <c r="Y43" s="59">
        <v>0.32999999999999996</v>
      </c>
      <c r="Z43" s="59">
        <v>11.4</v>
      </c>
      <c r="AA43" s="251">
        <f t="shared" si="1"/>
        <v>5.22193689884742E-4</v>
      </c>
    </row>
    <row r="44" spans="1:27" x14ac:dyDescent="0.3">
      <c r="A44" s="47" t="s">
        <v>36</v>
      </c>
      <c r="B44" s="59">
        <v>1.3199999999999998</v>
      </c>
      <c r="C44" s="59"/>
      <c r="D44" s="59"/>
      <c r="E44" s="59">
        <v>0.14000000000000001</v>
      </c>
      <c r="F44" s="59"/>
      <c r="G44" s="59"/>
      <c r="H44" s="59"/>
      <c r="I44" s="59"/>
      <c r="J44" s="59">
        <v>3.12</v>
      </c>
      <c r="K44" s="59">
        <v>0.57999999999999996</v>
      </c>
      <c r="L44" s="59">
        <v>0.03</v>
      </c>
      <c r="M44" s="59">
        <v>0.3</v>
      </c>
      <c r="N44" s="59"/>
      <c r="O44" s="59"/>
      <c r="P44" s="59"/>
      <c r="Q44" s="59">
        <v>4.55</v>
      </c>
      <c r="R44" s="59">
        <v>4.4399999999999995</v>
      </c>
      <c r="S44" s="59">
        <v>1</v>
      </c>
      <c r="T44" s="59">
        <v>2.5099999999999998</v>
      </c>
      <c r="U44" s="59"/>
      <c r="V44" s="59"/>
      <c r="W44" s="59">
        <v>1.98</v>
      </c>
      <c r="X44" s="59">
        <v>0.7</v>
      </c>
      <c r="Y44" s="59">
        <v>0.03</v>
      </c>
      <c r="Z44" s="59">
        <v>20.700000000000003</v>
      </c>
      <c r="AA44" s="251">
        <f t="shared" si="1"/>
        <v>9.4819380531703155E-4</v>
      </c>
    </row>
    <row r="45" spans="1:27" x14ac:dyDescent="0.3">
      <c r="A45" s="245" t="s">
        <v>37</v>
      </c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>
        <v>0.18000000000000002</v>
      </c>
      <c r="Z45" s="257">
        <v>0.18000000000000002</v>
      </c>
      <c r="AA45" s="258">
        <f>Z45/$Z$74</f>
        <v>8.2451635244959273E-6</v>
      </c>
    </row>
    <row r="46" spans="1:27" x14ac:dyDescent="0.3">
      <c r="A46" s="33" t="s">
        <v>37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>
        <v>0.18000000000000002</v>
      </c>
      <c r="Z46" s="59">
        <v>0.18000000000000002</v>
      </c>
      <c r="AA46" s="251">
        <f t="shared" si="1"/>
        <v>8.2451635244959273E-6</v>
      </c>
    </row>
    <row r="47" spans="1:27" x14ac:dyDescent="0.3">
      <c r="A47" s="245" t="s">
        <v>38</v>
      </c>
      <c r="B47" s="257">
        <v>472.55000000000007</v>
      </c>
      <c r="C47" s="257">
        <v>110.65999999999995</v>
      </c>
      <c r="D47" s="257">
        <v>43.800000000000004</v>
      </c>
      <c r="E47" s="257">
        <v>41.630000000000017</v>
      </c>
      <c r="F47" s="257">
        <v>70.97999999999999</v>
      </c>
      <c r="G47" s="257">
        <v>47.070000000000014</v>
      </c>
      <c r="H47" s="257">
        <v>54.26</v>
      </c>
      <c r="I47" s="257">
        <v>43.58</v>
      </c>
      <c r="J47" s="257">
        <v>57.279999999999994</v>
      </c>
      <c r="K47" s="257">
        <v>79.690000000000012</v>
      </c>
      <c r="L47" s="257">
        <v>71.739999999999995</v>
      </c>
      <c r="M47" s="257">
        <v>109.57999999999997</v>
      </c>
      <c r="N47" s="257">
        <v>88.529999999999987</v>
      </c>
      <c r="O47" s="257">
        <v>69.259999999999977</v>
      </c>
      <c r="P47" s="257">
        <v>115.58999999999999</v>
      </c>
      <c r="Q47" s="257">
        <v>83.089999999999989</v>
      </c>
      <c r="R47" s="257">
        <v>196.70000000000007</v>
      </c>
      <c r="S47" s="257">
        <v>158.29999999999998</v>
      </c>
      <c r="T47" s="257">
        <v>166.82000000000002</v>
      </c>
      <c r="U47" s="257">
        <v>142.12999999999997</v>
      </c>
      <c r="V47" s="257">
        <v>117.09999999999997</v>
      </c>
      <c r="W47" s="257">
        <v>107.27</v>
      </c>
      <c r="X47" s="257">
        <v>64.940000000000012</v>
      </c>
      <c r="Y47" s="257"/>
      <c r="Z47" s="257">
        <v>2512.5500000000002</v>
      </c>
      <c r="AA47" s="258">
        <f>Z47/$Z$74</f>
        <v>0.11509103118595689</v>
      </c>
    </row>
    <row r="48" spans="1:27" x14ac:dyDescent="0.3">
      <c r="A48" s="33" t="s">
        <v>39</v>
      </c>
      <c r="B48" s="59">
        <v>95.049999999999983</v>
      </c>
      <c r="C48" s="59">
        <v>12.899999999999997</v>
      </c>
      <c r="D48" s="59">
        <v>1.87</v>
      </c>
      <c r="E48" s="59">
        <v>2.1599999999999997</v>
      </c>
      <c r="F48" s="59">
        <v>12.469999999999999</v>
      </c>
      <c r="G48" s="59">
        <v>0.97</v>
      </c>
      <c r="H48" s="59">
        <v>7.6099999999999994</v>
      </c>
      <c r="I48" s="59">
        <v>2.71</v>
      </c>
      <c r="J48" s="59">
        <v>3.4899999999999998</v>
      </c>
      <c r="K48" s="59">
        <v>4.7899999999999991</v>
      </c>
      <c r="L48" s="59">
        <v>2.94</v>
      </c>
      <c r="M48" s="59">
        <v>0.54</v>
      </c>
      <c r="N48" s="59">
        <v>2.0100000000000002</v>
      </c>
      <c r="O48" s="59">
        <v>1.01</v>
      </c>
      <c r="P48" s="59">
        <v>1.33</v>
      </c>
      <c r="Q48" s="59">
        <v>4.51</v>
      </c>
      <c r="R48" s="59">
        <v>7.4699999999999989</v>
      </c>
      <c r="S48" s="59">
        <v>6.87</v>
      </c>
      <c r="T48" s="59">
        <v>1.28</v>
      </c>
      <c r="U48" s="59">
        <v>2.71</v>
      </c>
      <c r="V48" s="59">
        <v>1.46</v>
      </c>
      <c r="W48" s="59">
        <v>2.1</v>
      </c>
      <c r="X48" s="59">
        <v>1.08</v>
      </c>
      <c r="Y48" s="59"/>
      <c r="Z48" s="59">
        <v>179.33000000000021</v>
      </c>
      <c r="AA48" s="251">
        <f t="shared" si="1"/>
        <v>8.2144731935992008E-3</v>
      </c>
    </row>
    <row r="49" spans="1:27" x14ac:dyDescent="0.3">
      <c r="A49" s="34" t="s">
        <v>40</v>
      </c>
      <c r="B49" s="59">
        <v>24.650000000000006</v>
      </c>
      <c r="C49" s="59">
        <v>6.04</v>
      </c>
      <c r="D49" s="59">
        <v>4.74</v>
      </c>
      <c r="E49" s="59">
        <v>5.8100000000000005</v>
      </c>
      <c r="F49" s="59">
        <v>5.3000000000000007</v>
      </c>
      <c r="G49" s="59">
        <v>1.07</v>
      </c>
      <c r="H49" s="59">
        <v>1.4100000000000001</v>
      </c>
      <c r="I49" s="59">
        <v>0.56000000000000005</v>
      </c>
      <c r="J49" s="59">
        <v>0.48</v>
      </c>
      <c r="K49" s="59">
        <v>2.5799999999999996</v>
      </c>
      <c r="L49" s="59">
        <v>2.5300000000000002</v>
      </c>
      <c r="M49" s="59">
        <v>1.26</v>
      </c>
      <c r="N49" s="59">
        <v>2.4699999999999998</v>
      </c>
      <c r="O49" s="59">
        <v>0.45</v>
      </c>
      <c r="P49" s="59">
        <v>7.37</v>
      </c>
      <c r="Q49" s="59">
        <v>4.83</v>
      </c>
      <c r="R49" s="59">
        <v>4.57</v>
      </c>
      <c r="S49" s="59">
        <v>2.96</v>
      </c>
      <c r="T49" s="59">
        <v>0.01</v>
      </c>
      <c r="U49" s="59">
        <v>1.92</v>
      </c>
      <c r="V49" s="59">
        <v>0.37</v>
      </c>
      <c r="W49" s="59"/>
      <c r="X49" s="59"/>
      <c r="Y49" s="59"/>
      <c r="Z49" s="59">
        <v>81.379999999999967</v>
      </c>
      <c r="AA49" s="251">
        <f t="shared" si="1"/>
        <v>3.7277300423526564E-3</v>
      </c>
    </row>
    <row r="50" spans="1:27" x14ac:dyDescent="0.3">
      <c r="A50" s="34" t="s">
        <v>41</v>
      </c>
      <c r="B50" s="59">
        <v>61.980000000000004</v>
      </c>
      <c r="C50" s="59">
        <v>17.709999999999997</v>
      </c>
      <c r="D50" s="59">
        <v>15.95</v>
      </c>
      <c r="E50" s="59">
        <v>12.01</v>
      </c>
      <c r="F50" s="59">
        <v>6.5799999999999992</v>
      </c>
      <c r="G50" s="59">
        <v>13.610000000000001</v>
      </c>
      <c r="H50" s="59">
        <v>16.079999999999998</v>
      </c>
      <c r="I50" s="59">
        <v>16.989999999999998</v>
      </c>
      <c r="J50" s="59">
        <v>38.890000000000008</v>
      </c>
      <c r="K50" s="59">
        <v>44.25</v>
      </c>
      <c r="L50" s="59">
        <v>30.590000000000003</v>
      </c>
      <c r="M50" s="59">
        <v>17.77</v>
      </c>
      <c r="N50" s="59">
        <v>40.299999999999997</v>
      </c>
      <c r="O50" s="59">
        <v>9.42</v>
      </c>
      <c r="P50" s="59">
        <v>33.800000000000004</v>
      </c>
      <c r="Q50" s="59">
        <v>17.040000000000003</v>
      </c>
      <c r="R50" s="59">
        <v>85.56</v>
      </c>
      <c r="S50" s="59">
        <v>51.03</v>
      </c>
      <c r="T50" s="59">
        <v>88.699999999999989</v>
      </c>
      <c r="U50" s="59">
        <v>79.97999999999999</v>
      </c>
      <c r="V50" s="59">
        <v>64.69</v>
      </c>
      <c r="W50" s="59">
        <v>62.700000000000017</v>
      </c>
      <c r="X50" s="59">
        <v>32.630000000000003</v>
      </c>
      <c r="Y50" s="59"/>
      <c r="Z50" s="59">
        <v>858.26000000000022</v>
      </c>
      <c r="AA50" s="251">
        <f t="shared" si="1"/>
        <v>3.9313855814077085E-2</v>
      </c>
    </row>
    <row r="51" spans="1:27" x14ac:dyDescent="0.3">
      <c r="A51" s="34" t="s">
        <v>42</v>
      </c>
      <c r="B51" s="59">
        <v>290.86999999999995</v>
      </c>
      <c r="C51" s="59">
        <v>74.009999999999962</v>
      </c>
      <c r="D51" s="59">
        <v>21.24</v>
      </c>
      <c r="E51" s="59">
        <v>21.650000000000002</v>
      </c>
      <c r="F51" s="59">
        <v>46.629999999999995</v>
      </c>
      <c r="G51" s="59">
        <v>31.419999999999995</v>
      </c>
      <c r="H51" s="59">
        <v>29.160000000000004</v>
      </c>
      <c r="I51" s="59">
        <v>23.32</v>
      </c>
      <c r="J51" s="59">
        <v>14.42</v>
      </c>
      <c r="K51" s="59">
        <v>28.07</v>
      </c>
      <c r="L51" s="59">
        <v>35.68</v>
      </c>
      <c r="M51" s="59">
        <v>90.009999999999991</v>
      </c>
      <c r="N51" s="59">
        <v>43.749999999999986</v>
      </c>
      <c r="O51" s="59">
        <v>58.379999999999995</v>
      </c>
      <c r="P51" s="59">
        <v>73.09</v>
      </c>
      <c r="Q51" s="59">
        <v>56.709999999999994</v>
      </c>
      <c r="R51" s="59">
        <v>99.1</v>
      </c>
      <c r="S51" s="59">
        <v>97.440000000000012</v>
      </c>
      <c r="T51" s="59">
        <v>76.83</v>
      </c>
      <c r="U51" s="59">
        <v>57.52</v>
      </c>
      <c r="V51" s="59">
        <v>50.580000000000013</v>
      </c>
      <c r="W51" s="59">
        <v>42.47</v>
      </c>
      <c r="X51" s="59">
        <v>31.23</v>
      </c>
      <c r="Y51" s="59"/>
      <c r="Z51" s="59">
        <v>1393.5799999999988</v>
      </c>
      <c r="AA51" s="251">
        <f t="shared" si="1"/>
        <v>6.3834972135927898E-2</v>
      </c>
    </row>
    <row r="52" spans="1:27" x14ac:dyDescent="0.3">
      <c r="A52" s="245" t="s">
        <v>43</v>
      </c>
      <c r="B52" s="257">
        <v>1411.1599999999999</v>
      </c>
      <c r="C52" s="257">
        <v>1449.02</v>
      </c>
      <c r="D52" s="257">
        <v>136.27999999999997</v>
      </c>
      <c r="E52" s="257">
        <v>133.08000000000004</v>
      </c>
      <c r="F52" s="257">
        <v>120.45999999999998</v>
      </c>
      <c r="G52" s="257">
        <v>215.45</v>
      </c>
      <c r="H52" s="257">
        <v>403.11999999999989</v>
      </c>
      <c r="I52" s="257">
        <v>104.83</v>
      </c>
      <c r="J52" s="257">
        <v>113.04000000000002</v>
      </c>
      <c r="K52" s="257">
        <v>229.07000000000002</v>
      </c>
      <c r="L52" s="257">
        <v>209.92999999999995</v>
      </c>
      <c r="M52" s="257">
        <v>629.76999999999987</v>
      </c>
      <c r="N52" s="257">
        <v>160.03</v>
      </c>
      <c r="O52" s="257">
        <v>196.53000000000003</v>
      </c>
      <c r="P52" s="257">
        <v>146.53999999999996</v>
      </c>
      <c r="Q52" s="257">
        <v>189.39</v>
      </c>
      <c r="R52" s="257">
        <v>343.79</v>
      </c>
      <c r="S52" s="257">
        <v>168.74000000000004</v>
      </c>
      <c r="T52" s="257">
        <v>129.22999999999999</v>
      </c>
      <c r="U52" s="257">
        <v>212.21000000000006</v>
      </c>
      <c r="V52" s="257">
        <v>100.77000000000001</v>
      </c>
      <c r="W52" s="257">
        <v>40.39</v>
      </c>
      <c r="X52" s="257">
        <v>31.559999999999995</v>
      </c>
      <c r="Y52" s="257">
        <v>33.749999999999993</v>
      </c>
      <c r="Z52" s="257">
        <v>6908.140000000004</v>
      </c>
      <c r="AA52" s="258">
        <f>Z52/$Z$74</f>
        <v>0.31643746638950732</v>
      </c>
    </row>
    <row r="53" spans="1:27" x14ac:dyDescent="0.3">
      <c r="A53" s="34" t="s">
        <v>44</v>
      </c>
      <c r="B53" s="59">
        <v>4.8800000000000008</v>
      </c>
      <c r="C53" s="59">
        <v>0.36</v>
      </c>
      <c r="D53" s="59">
        <v>0.99</v>
      </c>
      <c r="E53" s="59">
        <v>0.23</v>
      </c>
      <c r="F53" s="59"/>
      <c r="G53" s="59"/>
      <c r="H53" s="59"/>
      <c r="I53" s="59">
        <v>0.5</v>
      </c>
      <c r="J53" s="59"/>
      <c r="K53" s="59"/>
      <c r="L53" s="59"/>
      <c r="M53" s="59">
        <v>0.11</v>
      </c>
      <c r="N53" s="59"/>
      <c r="O53" s="59"/>
      <c r="P53" s="59">
        <v>11.25</v>
      </c>
      <c r="Q53" s="59">
        <v>0.05</v>
      </c>
      <c r="R53" s="59">
        <v>3.14</v>
      </c>
      <c r="S53" s="59">
        <v>2.2200000000000002</v>
      </c>
      <c r="T53" s="59">
        <v>0.27</v>
      </c>
      <c r="U53" s="59">
        <v>0.06</v>
      </c>
      <c r="V53" s="59">
        <v>7.62</v>
      </c>
      <c r="W53" s="59">
        <v>5.39</v>
      </c>
      <c r="X53" s="59">
        <v>1.97</v>
      </c>
      <c r="Y53" s="59">
        <v>0.04</v>
      </c>
      <c r="Z53" s="59">
        <v>39.08</v>
      </c>
      <c r="AA53" s="251">
        <f t="shared" si="1"/>
        <v>1.7901166140961153E-3</v>
      </c>
    </row>
    <row r="54" spans="1:27" x14ac:dyDescent="0.3">
      <c r="A54" s="266" t="s">
        <v>45</v>
      </c>
      <c r="B54" s="59">
        <v>1406.2799999999997</v>
      </c>
      <c r="C54" s="59">
        <v>1448.66</v>
      </c>
      <c r="D54" s="59">
        <v>135.28999999999996</v>
      </c>
      <c r="E54" s="59">
        <v>132.85000000000005</v>
      </c>
      <c r="F54" s="59">
        <v>120.45999999999998</v>
      </c>
      <c r="G54" s="59">
        <v>215.45</v>
      </c>
      <c r="H54" s="59">
        <v>403.11999999999989</v>
      </c>
      <c r="I54" s="59">
        <v>104.33</v>
      </c>
      <c r="J54" s="59">
        <v>113.04000000000002</v>
      </c>
      <c r="K54" s="59">
        <v>229.07000000000002</v>
      </c>
      <c r="L54" s="59">
        <v>209.92999999999995</v>
      </c>
      <c r="M54" s="59">
        <v>629.65999999999985</v>
      </c>
      <c r="N54" s="59">
        <v>160.03</v>
      </c>
      <c r="O54" s="59">
        <v>196.53000000000003</v>
      </c>
      <c r="P54" s="59">
        <v>135.28999999999996</v>
      </c>
      <c r="Q54" s="59">
        <v>189.33999999999997</v>
      </c>
      <c r="R54" s="59">
        <v>340.65000000000003</v>
      </c>
      <c r="S54" s="59">
        <v>166.52000000000004</v>
      </c>
      <c r="T54" s="59">
        <v>128.95999999999998</v>
      </c>
      <c r="U54" s="59">
        <v>212.15000000000006</v>
      </c>
      <c r="V54" s="59">
        <v>93.149999999999991</v>
      </c>
      <c r="W54" s="59">
        <v>35</v>
      </c>
      <c r="X54" s="59">
        <v>29.589999999999996</v>
      </c>
      <c r="Y54" s="59">
        <v>33.709999999999994</v>
      </c>
      <c r="Z54" s="59">
        <v>6869.0600000000131</v>
      </c>
      <c r="AA54" s="251">
        <f t="shared" si="1"/>
        <v>0.31464734977541164</v>
      </c>
    </row>
    <row r="55" spans="1:27" x14ac:dyDescent="0.3">
      <c r="A55" s="245" t="s">
        <v>46</v>
      </c>
      <c r="B55" s="257">
        <v>1.0200000000000002</v>
      </c>
      <c r="C55" s="257">
        <v>1.1299999999999999</v>
      </c>
      <c r="D55" s="257">
        <v>0.05</v>
      </c>
      <c r="E55" s="257">
        <v>0.19</v>
      </c>
      <c r="F55" s="257">
        <v>0.26</v>
      </c>
      <c r="G55" s="257">
        <v>1.42</v>
      </c>
      <c r="H55" s="257">
        <v>9.0000000000000011E-2</v>
      </c>
      <c r="I55" s="257"/>
      <c r="J55" s="257"/>
      <c r="K55" s="257"/>
      <c r="L55" s="257">
        <v>1.71</v>
      </c>
      <c r="M55" s="257">
        <v>1.8000000000000003</v>
      </c>
      <c r="N55" s="257">
        <v>0.37</v>
      </c>
      <c r="O55" s="257">
        <v>0.86</v>
      </c>
      <c r="P55" s="257">
        <v>0.47000000000000003</v>
      </c>
      <c r="Q55" s="257">
        <v>0.38</v>
      </c>
      <c r="R55" s="257">
        <v>0.12</v>
      </c>
      <c r="S55" s="257">
        <v>1.1099999999999999</v>
      </c>
      <c r="T55" s="257">
        <v>0.03</v>
      </c>
      <c r="U55" s="257">
        <v>5.5</v>
      </c>
      <c r="V55" s="257">
        <v>0.03</v>
      </c>
      <c r="W55" s="257">
        <v>2.95</v>
      </c>
      <c r="X55" s="257"/>
      <c r="Y55" s="257">
        <v>0.24</v>
      </c>
      <c r="Z55" s="257">
        <v>19.72999999999999</v>
      </c>
      <c r="AA55" s="258">
        <f>Z55/$Z$74</f>
        <v>9.0376153521280289E-4</v>
      </c>
    </row>
    <row r="56" spans="1:27" x14ac:dyDescent="0.3">
      <c r="A56" s="34" t="s">
        <v>47</v>
      </c>
      <c r="B56" s="59">
        <v>0.2</v>
      </c>
      <c r="C56" s="59">
        <v>0.35</v>
      </c>
      <c r="D56" s="59"/>
      <c r="E56" s="59"/>
      <c r="F56" s="59"/>
      <c r="G56" s="59">
        <v>0.24</v>
      </c>
      <c r="H56" s="59">
        <v>0.02</v>
      </c>
      <c r="I56" s="59"/>
      <c r="J56" s="59"/>
      <c r="K56" s="59"/>
      <c r="L56" s="59">
        <v>0.7</v>
      </c>
      <c r="M56" s="59">
        <v>0.54</v>
      </c>
      <c r="N56" s="59"/>
      <c r="O56" s="59"/>
      <c r="P56" s="59">
        <v>0.11</v>
      </c>
      <c r="Q56" s="59"/>
      <c r="R56" s="59">
        <v>0.12</v>
      </c>
      <c r="S56" s="59">
        <v>0.47</v>
      </c>
      <c r="T56" s="59">
        <v>0.03</v>
      </c>
      <c r="U56" s="59"/>
      <c r="V56" s="59">
        <v>0.03</v>
      </c>
      <c r="W56" s="59">
        <v>2.95</v>
      </c>
      <c r="X56" s="59"/>
      <c r="Y56" s="59">
        <v>0.05</v>
      </c>
      <c r="Z56" s="59">
        <v>5.8100000000000005</v>
      </c>
      <c r="AA56" s="251">
        <f t="shared" si="1"/>
        <v>2.6613555598511854E-4</v>
      </c>
    </row>
    <row r="57" spans="1:27" x14ac:dyDescent="0.3">
      <c r="A57" s="34" t="s">
        <v>48</v>
      </c>
      <c r="B57" s="59">
        <v>0.48000000000000004</v>
      </c>
      <c r="C57" s="59">
        <v>0.72000000000000008</v>
      </c>
      <c r="D57" s="59"/>
      <c r="E57" s="59">
        <v>0.19</v>
      </c>
      <c r="F57" s="59"/>
      <c r="G57" s="59">
        <v>1.18</v>
      </c>
      <c r="H57" s="59">
        <v>7.0000000000000007E-2</v>
      </c>
      <c r="I57" s="59"/>
      <c r="J57" s="59"/>
      <c r="K57" s="59"/>
      <c r="L57" s="59">
        <v>0.3</v>
      </c>
      <c r="M57" s="59">
        <v>0.66</v>
      </c>
      <c r="N57" s="59">
        <v>0.21000000000000002</v>
      </c>
      <c r="O57" s="59">
        <v>0.86</v>
      </c>
      <c r="P57" s="59">
        <v>0.34</v>
      </c>
      <c r="Q57" s="59">
        <v>0.27</v>
      </c>
      <c r="R57" s="59"/>
      <c r="S57" s="59">
        <v>0.6399999999999999</v>
      </c>
      <c r="T57" s="59"/>
      <c r="U57" s="59">
        <v>4.87</v>
      </c>
      <c r="V57" s="59"/>
      <c r="W57" s="59"/>
      <c r="X57" s="59"/>
      <c r="Y57" s="59">
        <v>0.19</v>
      </c>
      <c r="Z57" s="59">
        <v>10.98</v>
      </c>
      <c r="AA57" s="251">
        <f t="shared" si="1"/>
        <v>5.0295497499425147E-4</v>
      </c>
    </row>
    <row r="58" spans="1:27" x14ac:dyDescent="0.3">
      <c r="A58" s="34" t="s">
        <v>62</v>
      </c>
      <c r="B58" s="59">
        <v>0.04</v>
      </c>
      <c r="C58" s="59">
        <v>0.06</v>
      </c>
      <c r="D58" s="59">
        <v>0.05</v>
      </c>
      <c r="E58" s="59"/>
      <c r="F58" s="59"/>
      <c r="G58" s="59"/>
      <c r="H58" s="59"/>
      <c r="I58" s="59"/>
      <c r="J58" s="59"/>
      <c r="K58" s="59"/>
      <c r="L58" s="59">
        <v>0.71</v>
      </c>
      <c r="M58" s="59">
        <v>0.33</v>
      </c>
      <c r="N58" s="59">
        <v>0.05</v>
      </c>
      <c r="O58" s="59"/>
      <c r="P58" s="59">
        <v>0.02</v>
      </c>
      <c r="Q58" s="59"/>
      <c r="R58" s="59"/>
      <c r="S58" s="59"/>
      <c r="T58" s="59"/>
      <c r="U58" s="59"/>
      <c r="V58" s="59"/>
      <c r="W58" s="59"/>
      <c r="X58" s="59"/>
      <c r="Y58" s="59"/>
      <c r="Z58" s="59">
        <v>1.2600000000000002</v>
      </c>
      <c r="AA58" s="251">
        <f t="shared" si="1"/>
        <v>5.7716144671471493E-5</v>
      </c>
    </row>
    <row r="59" spans="1:27" x14ac:dyDescent="0.3">
      <c r="A59" s="34" t="s">
        <v>63</v>
      </c>
      <c r="B59" s="59">
        <v>0.30000000000000004</v>
      </c>
      <c r="C59" s="59"/>
      <c r="D59" s="59"/>
      <c r="E59" s="59"/>
      <c r="F59" s="59">
        <v>0.26</v>
      </c>
      <c r="G59" s="59"/>
      <c r="H59" s="59"/>
      <c r="I59" s="59"/>
      <c r="J59" s="59"/>
      <c r="K59" s="59"/>
      <c r="L59" s="59"/>
      <c r="M59" s="59">
        <v>0.27</v>
      </c>
      <c r="N59" s="59">
        <v>0.11</v>
      </c>
      <c r="O59" s="59"/>
      <c r="P59" s="59"/>
      <c r="Q59" s="59">
        <v>0.11</v>
      </c>
      <c r="R59" s="59"/>
      <c r="S59" s="59"/>
      <c r="T59" s="59"/>
      <c r="U59" s="59">
        <v>0.63</v>
      </c>
      <c r="V59" s="59"/>
      <c r="W59" s="59"/>
      <c r="X59" s="59"/>
      <c r="Y59" s="59"/>
      <c r="Z59" s="59">
        <v>1.6800000000000002</v>
      </c>
      <c r="AA59" s="251">
        <f t="shared" si="1"/>
        <v>7.6954859561961981E-5</v>
      </c>
    </row>
    <row r="60" spans="1:27" x14ac:dyDescent="0.3">
      <c r="A60" s="245" t="s">
        <v>49</v>
      </c>
      <c r="B60" s="257">
        <v>2.2400000000000002</v>
      </c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>
        <v>0.82999999999999985</v>
      </c>
      <c r="N60" s="257"/>
      <c r="O60" s="257"/>
      <c r="P60" s="257"/>
      <c r="Q60" s="257">
        <v>0.72</v>
      </c>
      <c r="R60" s="257"/>
      <c r="S60" s="257">
        <v>0.53</v>
      </c>
      <c r="T60" s="257"/>
      <c r="U60" s="257">
        <v>0.34</v>
      </c>
      <c r="V60" s="257">
        <v>7.0000000000000007E-2</v>
      </c>
      <c r="W60" s="257">
        <v>1.1299999999999999</v>
      </c>
      <c r="X60" s="257"/>
      <c r="Y60" s="257">
        <v>0.03</v>
      </c>
      <c r="Z60" s="257">
        <v>5.89</v>
      </c>
      <c r="AA60" s="258">
        <f>Z60/$Z$74</f>
        <v>2.6980007310711666E-4</v>
      </c>
    </row>
    <row r="61" spans="1:27" x14ac:dyDescent="0.3">
      <c r="A61" s="34" t="s">
        <v>49</v>
      </c>
      <c r="B61" s="59">
        <v>2.2400000000000002</v>
      </c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>
        <v>0.82999999999999985</v>
      </c>
      <c r="N61" s="59"/>
      <c r="O61" s="59"/>
      <c r="P61" s="59"/>
      <c r="Q61" s="59">
        <v>0.72</v>
      </c>
      <c r="R61" s="59"/>
      <c r="S61" s="59">
        <v>0.53</v>
      </c>
      <c r="T61" s="59"/>
      <c r="U61" s="59">
        <v>0.34</v>
      </c>
      <c r="V61" s="59">
        <v>7.0000000000000007E-2</v>
      </c>
      <c r="W61" s="59">
        <v>1.1299999999999999</v>
      </c>
      <c r="X61" s="59"/>
      <c r="Y61" s="59">
        <v>0.03</v>
      </c>
      <c r="Z61" s="59">
        <v>5.89</v>
      </c>
      <c r="AA61" s="251">
        <f t="shared" si="1"/>
        <v>2.6980007310711666E-4</v>
      </c>
    </row>
    <row r="62" spans="1:27" x14ac:dyDescent="0.3">
      <c r="A62" s="245" t="s">
        <v>50</v>
      </c>
      <c r="B62" s="257">
        <v>48.919999999999995</v>
      </c>
      <c r="C62" s="257">
        <v>70.22</v>
      </c>
      <c r="D62" s="257">
        <v>4.1900000000000004</v>
      </c>
      <c r="E62" s="257">
        <v>3.1100000000000003</v>
      </c>
      <c r="F62" s="257">
        <v>4.2700000000000005</v>
      </c>
      <c r="G62" s="257">
        <v>5.75</v>
      </c>
      <c r="H62" s="257">
        <v>2.71</v>
      </c>
      <c r="I62" s="257">
        <v>3.6</v>
      </c>
      <c r="J62" s="257">
        <v>11.08</v>
      </c>
      <c r="K62" s="257">
        <v>2.16</v>
      </c>
      <c r="L62" s="257">
        <v>14.000000000000002</v>
      </c>
      <c r="M62" s="257">
        <v>12.74</v>
      </c>
      <c r="N62" s="257">
        <v>4.45</v>
      </c>
      <c r="O62" s="257">
        <v>7.27</v>
      </c>
      <c r="P62" s="257">
        <v>10.91</v>
      </c>
      <c r="Q62" s="257">
        <v>10.08</v>
      </c>
      <c r="R62" s="257">
        <v>5.1300000000000008</v>
      </c>
      <c r="S62" s="257">
        <v>6.5200000000000005</v>
      </c>
      <c r="T62" s="257">
        <v>1.81</v>
      </c>
      <c r="U62" s="257">
        <v>5.3</v>
      </c>
      <c r="V62" s="257">
        <v>3.31</v>
      </c>
      <c r="W62" s="257">
        <v>6.89</v>
      </c>
      <c r="X62" s="257">
        <v>3.21</v>
      </c>
      <c r="Y62" s="257">
        <v>1.3900000000000001</v>
      </c>
      <c r="Z62" s="257">
        <v>249.02000000000004</v>
      </c>
      <c r="AA62" s="258">
        <f>Z62/$Z$74</f>
        <v>1.1406725671499866E-2</v>
      </c>
    </row>
    <row r="63" spans="1:27" x14ac:dyDescent="0.3">
      <c r="A63" s="34" t="s">
        <v>50</v>
      </c>
      <c r="B63" s="59">
        <v>48.919999999999995</v>
      </c>
      <c r="C63" s="59">
        <v>70.22</v>
      </c>
      <c r="D63" s="59">
        <v>4.1900000000000004</v>
      </c>
      <c r="E63" s="59">
        <v>3.1100000000000003</v>
      </c>
      <c r="F63" s="59">
        <v>4.2700000000000005</v>
      </c>
      <c r="G63" s="59">
        <v>5.75</v>
      </c>
      <c r="H63" s="59">
        <v>2.71</v>
      </c>
      <c r="I63" s="59">
        <v>3.6</v>
      </c>
      <c r="J63" s="59">
        <v>11.08</v>
      </c>
      <c r="K63" s="59">
        <v>2.16</v>
      </c>
      <c r="L63" s="59">
        <v>14.000000000000002</v>
      </c>
      <c r="M63" s="59">
        <v>12.74</v>
      </c>
      <c r="N63" s="59">
        <v>4.45</v>
      </c>
      <c r="O63" s="59">
        <v>7.27</v>
      </c>
      <c r="P63" s="59">
        <v>10.91</v>
      </c>
      <c r="Q63" s="59">
        <v>10.08</v>
      </c>
      <c r="R63" s="59">
        <v>5.1300000000000008</v>
      </c>
      <c r="S63" s="59">
        <v>6.5200000000000005</v>
      </c>
      <c r="T63" s="59">
        <v>1.81</v>
      </c>
      <c r="U63" s="59">
        <v>5.3</v>
      </c>
      <c r="V63" s="59">
        <v>3.31</v>
      </c>
      <c r="W63" s="59">
        <v>6.89</v>
      </c>
      <c r="X63" s="59">
        <v>3.21</v>
      </c>
      <c r="Y63" s="59">
        <v>1.3900000000000001</v>
      </c>
      <c r="Z63" s="59">
        <v>249.02000000000004</v>
      </c>
      <c r="AA63" s="251">
        <f t="shared" si="1"/>
        <v>1.1406725671499866E-2</v>
      </c>
    </row>
    <row r="64" spans="1:27" x14ac:dyDescent="0.3">
      <c r="A64" s="245" t="s">
        <v>51</v>
      </c>
      <c r="B64" s="257"/>
      <c r="C64" s="257"/>
      <c r="D64" s="257"/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7"/>
      <c r="P64" s="257"/>
      <c r="Q64" s="257"/>
      <c r="R64" s="257"/>
      <c r="S64" s="257">
        <v>0.28999999999999998</v>
      </c>
      <c r="T64" s="257"/>
      <c r="U64" s="257">
        <v>1.5299999999999998</v>
      </c>
      <c r="V64" s="257">
        <v>0.34</v>
      </c>
      <c r="W64" s="257"/>
      <c r="X64" s="257"/>
      <c r="Y64" s="257"/>
      <c r="Z64" s="257">
        <v>2.1599999999999997</v>
      </c>
      <c r="AA64" s="258">
        <f>Z64/$Z$74</f>
        <v>9.8941962293951094E-5</v>
      </c>
    </row>
    <row r="65" spans="1:27" x14ac:dyDescent="0.3">
      <c r="A65" s="34" t="s">
        <v>51</v>
      </c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>
        <v>0.28999999999999998</v>
      </c>
      <c r="T65" s="59"/>
      <c r="U65" s="59">
        <v>1.5299999999999998</v>
      </c>
      <c r="V65" s="59">
        <v>0.34</v>
      </c>
      <c r="W65" s="59"/>
      <c r="X65" s="59"/>
      <c r="Y65" s="59"/>
      <c r="Z65" s="59">
        <v>2.1599999999999997</v>
      </c>
      <c r="AA65" s="251">
        <f t="shared" si="1"/>
        <v>9.8941962293951094E-5</v>
      </c>
    </row>
    <row r="66" spans="1:27" x14ac:dyDescent="0.3">
      <c r="A66" s="245" t="s">
        <v>52</v>
      </c>
      <c r="B66" s="257">
        <v>8.67</v>
      </c>
      <c r="C66" s="257">
        <v>1.0900000000000001</v>
      </c>
      <c r="D66" s="257"/>
      <c r="E66" s="257">
        <v>10.700000000000001</v>
      </c>
      <c r="F66" s="257"/>
      <c r="G66" s="257">
        <v>0.54</v>
      </c>
      <c r="H66" s="257">
        <v>3.8099999999999996</v>
      </c>
      <c r="I66" s="257">
        <v>0.18</v>
      </c>
      <c r="J66" s="257">
        <v>0.19</v>
      </c>
      <c r="K66" s="257">
        <v>3.89</v>
      </c>
      <c r="L66" s="257">
        <v>6.19</v>
      </c>
      <c r="M66" s="257">
        <v>3.44</v>
      </c>
      <c r="N66" s="257">
        <v>3.67</v>
      </c>
      <c r="O66" s="257">
        <v>11.74</v>
      </c>
      <c r="P66" s="257">
        <v>37.18</v>
      </c>
      <c r="Q66" s="257">
        <v>16.119999999999997</v>
      </c>
      <c r="R66" s="257">
        <v>19.41</v>
      </c>
      <c r="S66" s="257">
        <v>14.850000000000001</v>
      </c>
      <c r="T66" s="257">
        <v>18.29</v>
      </c>
      <c r="U66" s="257">
        <v>20.54</v>
      </c>
      <c r="V66" s="257">
        <v>13.729999999999999</v>
      </c>
      <c r="W66" s="257">
        <v>35.949999999999996</v>
      </c>
      <c r="X66" s="257">
        <v>6.03</v>
      </c>
      <c r="Y66" s="257">
        <v>0.35</v>
      </c>
      <c r="Z66" s="257">
        <v>236.56000000000003</v>
      </c>
      <c r="AA66" s="258">
        <f>Z66/$Z$74</f>
        <v>1.0835977129748648E-2</v>
      </c>
    </row>
    <row r="67" spans="1:27" x14ac:dyDescent="0.3">
      <c r="A67" s="34" t="s">
        <v>52</v>
      </c>
      <c r="B67" s="59">
        <v>8.67</v>
      </c>
      <c r="C67" s="59">
        <v>1.0900000000000001</v>
      </c>
      <c r="D67" s="59"/>
      <c r="E67" s="59">
        <v>10.700000000000001</v>
      </c>
      <c r="F67" s="59"/>
      <c r="G67" s="59">
        <v>0.54</v>
      </c>
      <c r="H67" s="59">
        <v>3.8099999999999996</v>
      </c>
      <c r="I67" s="59">
        <v>0.18</v>
      </c>
      <c r="J67" s="59">
        <v>0.19</v>
      </c>
      <c r="K67" s="59">
        <v>3.89</v>
      </c>
      <c r="L67" s="59">
        <v>6.19</v>
      </c>
      <c r="M67" s="59">
        <v>3.44</v>
      </c>
      <c r="N67" s="59">
        <v>3.67</v>
      </c>
      <c r="O67" s="59">
        <v>11.74</v>
      </c>
      <c r="P67" s="59">
        <v>37.18</v>
      </c>
      <c r="Q67" s="59">
        <v>16.119999999999997</v>
      </c>
      <c r="R67" s="59">
        <v>19.41</v>
      </c>
      <c r="S67" s="59">
        <v>14.850000000000001</v>
      </c>
      <c r="T67" s="59">
        <v>18.29</v>
      </c>
      <c r="U67" s="59">
        <v>20.54</v>
      </c>
      <c r="V67" s="59">
        <v>13.729999999999999</v>
      </c>
      <c r="W67" s="59">
        <v>35.949999999999996</v>
      </c>
      <c r="X67" s="59">
        <v>6.03</v>
      </c>
      <c r="Y67" s="59">
        <v>0.35</v>
      </c>
      <c r="Z67" s="59">
        <v>236.56000000000003</v>
      </c>
      <c r="AA67" s="251">
        <f t="shared" si="1"/>
        <v>1.0835977129748648E-2</v>
      </c>
    </row>
    <row r="68" spans="1:27" x14ac:dyDescent="0.3">
      <c r="A68" s="245" t="s">
        <v>53</v>
      </c>
      <c r="B68" s="257">
        <v>44.360000000000007</v>
      </c>
      <c r="C68" s="257">
        <v>11.220000000000002</v>
      </c>
      <c r="D68" s="257">
        <v>7.6999999999999993</v>
      </c>
      <c r="E68" s="257">
        <v>4.3099999999999996</v>
      </c>
      <c r="F68" s="257">
        <v>2.0599999999999996</v>
      </c>
      <c r="G68" s="257">
        <v>11.330000000000002</v>
      </c>
      <c r="H68" s="257">
        <v>16.849999999999998</v>
      </c>
      <c r="I68" s="257">
        <v>10.78</v>
      </c>
      <c r="J68" s="257">
        <v>8.2100000000000009</v>
      </c>
      <c r="K68" s="257">
        <v>11.549999999999999</v>
      </c>
      <c r="L68" s="257">
        <v>3.4999999999999996</v>
      </c>
      <c r="M68" s="257">
        <v>4.99</v>
      </c>
      <c r="N68" s="257">
        <v>0.15</v>
      </c>
      <c r="O68" s="257">
        <v>15.030000000000001</v>
      </c>
      <c r="P68" s="257">
        <v>5.77</v>
      </c>
      <c r="Q68" s="257">
        <v>13.809999999999999</v>
      </c>
      <c r="R68" s="257">
        <v>13.94</v>
      </c>
      <c r="S68" s="257">
        <v>4.4399999999999995</v>
      </c>
      <c r="T68" s="257">
        <v>10.59</v>
      </c>
      <c r="U68" s="257">
        <v>5.54</v>
      </c>
      <c r="V68" s="257">
        <v>10.18</v>
      </c>
      <c r="W68" s="257">
        <v>4.84</v>
      </c>
      <c r="X68" s="257">
        <v>0.38</v>
      </c>
      <c r="Y68" s="257">
        <v>0.32000000000000006</v>
      </c>
      <c r="Z68" s="257">
        <v>221.85000000000002</v>
      </c>
      <c r="AA68" s="258">
        <f>Z68/$Z$74</f>
        <v>1.0162164043941229E-2</v>
      </c>
    </row>
    <row r="69" spans="1:27" x14ac:dyDescent="0.3">
      <c r="A69" s="34" t="s">
        <v>53</v>
      </c>
      <c r="B69" s="59">
        <v>44.360000000000007</v>
      </c>
      <c r="C69" s="59">
        <v>11.220000000000002</v>
      </c>
      <c r="D69" s="59">
        <v>7.6999999999999993</v>
      </c>
      <c r="E69" s="59">
        <v>4.3099999999999996</v>
      </c>
      <c r="F69" s="59">
        <v>2.0599999999999996</v>
      </c>
      <c r="G69" s="59">
        <v>11.330000000000002</v>
      </c>
      <c r="H69" s="59">
        <v>16.849999999999998</v>
      </c>
      <c r="I69" s="59">
        <v>10.78</v>
      </c>
      <c r="J69" s="59">
        <v>8.2100000000000009</v>
      </c>
      <c r="K69" s="59">
        <v>11.549999999999999</v>
      </c>
      <c r="L69" s="59">
        <v>3.4999999999999996</v>
      </c>
      <c r="M69" s="59">
        <v>4.99</v>
      </c>
      <c r="N69" s="59">
        <v>0.15</v>
      </c>
      <c r="O69" s="59">
        <v>15.030000000000001</v>
      </c>
      <c r="P69" s="59">
        <v>5.77</v>
      </c>
      <c r="Q69" s="59">
        <v>13.809999999999999</v>
      </c>
      <c r="R69" s="59">
        <v>13.94</v>
      </c>
      <c r="S69" s="59">
        <v>4.4399999999999995</v>
      </c>
      <c r="T69" s="59">
        <v>10.59</v>
      </c>
      <c r="U69" s="59">
        <v>5.54</v>
      </c>
      <c r="V69" s="59">
        <v>10.18</v>
      </c>
      <c r="W69" s="59">
        <v>4.84</v>
      </c>
      <c r="X69" s="59">
        <v>0.38</v>
      </c>
      <c r="Y69" s="59">
        <v>0.32000000000000006</v>
      </c>
      <c r="Z69" s="59">
        <v>221.85000000000002</v>
      </c>
      <c r="AA69" s="251">
        <f t="shared" si="1"/>
        <v>1.0162164043941229E-2</v>
      </c>
    </row>
    <row r="70" spans="1:27" x14ac:dyDescent="0.3">
      <c r="A70" s="245" t="s">
        <v>54</v>
      </c>
      <c r="B70" s="257">
        <v>1.1800000000000002</v>
      </c>
      <c r="C70" s="257"/>
      <c r="D70" s="257"/>
      <c r="E70" s="257">
        <v>0.05</v>
      </c>
      <c r="F70" s="257"/>
      <c r="G70" s="257"/>
      <c r="H70" s="257">
        <v>0.23</v>
      </c>
      <c r="I70" s="257"/>
      <c r="J70" s="257"/>
      <c r="K70" s="257">
        <v>0.18</v>
      </c>
      <c r="L70" s="257">
        <v>0.26</v>
      </c>
      <c r="M70" s="257">
        <v>0.15</v>
      </c>
      <c r="N70" s="257">
        <v>0.15000000000000002</v>
      </c>
      <c r="O70" s="257">
        <v>0.06</v>
      </c>
      <c r="P70" s="257"/>
      <c r="Q70" s="257">
        <v>0.14000000000000001</v>
      </c>
      <c r="R70" s="257">
        <v>0.04</v>
      </c>
      <c r="S70" s="257"/>
      <c r="T70" s="257"/>
      <c r="U70" s="257"/>
      <c r="V70" s="257">
        <v>0.09</v>
      </c>
      <c r="W70" s="257"/>
      <c r="X70" s="257"/>
      <c r="Y70" s="257">
        <v>0.23</v>
      </c>
      <c r="Z70" s="257">
        <v>2.7599999999999993</v>
      </c>
      <c r="AA70" s="258">
        <f>Z70/$Z$74</f>
        <v>1.2642584070893749E-4</v>
      </c>
    </row>
    <row r="71" spans="1:27" x14ac:dyDescent="0.3">
      <c r="A71" s="34" t="s">
        <v>55</v>
      </c>
      <c r="B71" s="59">
        <v>0.37</v>
      </c>
      <c r="C71" s="59"/>
      <c r="D71" s="59"/>
      <c r="E71" s="59"/>
      <c r="F71" s="59"/>
      <c r="G71" s="59"/>
      <c r="H71" s="59"/>
      <c r="I71" s="59"/>
      <c r="J71" s="59"/>
      <c r="K71" s="59">
        <v>0.18</v>
      </c>
      <c r="L71" s="59">
        <v>0.21</v>
      </c>
      <c r="M71" s="59">
        <v>0.15</v>
      </c>
      <c r="N71" s="59">
        <v>0.08</v>
      </c>
      <c r="O71" s="59">
        <v>0.06</v>
      </c>
      <c r="P71" s="59"/>
      <c r="Q71" s="59">
        <v>0.14000000000000001</v>
      </c>
      <c r="R71" s="59">
        <v>0.01</v>
      </c>
      <c r="S71" s="59"/>
      <c r="T71" s="59"/>
      <c r="U71" s="59"/>
      <c r="V71" s="59">
        <v>0.09</v>
      </c>
      <c r="W71" s="59"/>
      <c r="X71" s="59"/>
      <c r="Y71" s="59">
        <v>0.17</v>
      </c>
      <c r="Z71" s="59">
        <v>1.46</v>
      </c>
      <c r="AA71" s="251">
        <f t="shared" si="1"/>
        <v>6.6877437476466948E-5</v>
      </c>
    </row>
    <row r="72" spans="1:27" x14ac:dyDescent="0.3">
      <c r="A72" s="34" t="s">
        <v>56</v>
      </c>
      <c r="B72" s="59">
        <v>0.65</v>
      </c>
      <c r="C72" s="59"/>
      <c r="D72" s="59"/>
      <c r="E72" s="59">
        <v>0.05</v>
      </c>
      <c r="F72" s="59"/>
      <c r="G72" s="59"/>
      <c r="H72" s="59">
        <v>0.23</v>
      </c>
      <c r="I72" s="59"/>
      <c r="J72" s="59"/>
      <c r="K72" s="59"/>
      <c r="L72" s="59">
        <v>0.05</v>
      </c>
      <c r="M72" s="59"/>
      <c r="N72" s="59">
        <v>7.0000000000000007E-2</v>
      </c>
      <c r="O72" s="59"/>
      <c r="P72" s="59"/>
      <c r="Q72" s="59"/>
      <c r="R72" s="59">
        <v>0.03</v>
      </c>
      <c r="S72" s="59"/>
      <c r="T72" s="59"/>
      <c r="U72" s="59"/>
      <c r="V72" s="59"/>
      <c r="W72" s="59"/>
      <c r="X72" s="59"/>
      <c r="Y72" s="59">
        <v>0.06</v>
      </c>
      <c r="Z72" s="59">
        <v>1.1400000000000001</v>
      </c>
      <c r="AA72" s="251">
        <f t="shared" si="1"/>
        <v>5.2219368988474205E-5</v>
      </c>
    </row>
    <row r="73" spans="1:27" x14ac:dyDescent="0.3">
      <c r="A73" s="34" t="s">
        <v>71</v>
      </c>
      <c r="B73" s="59">
        <v>0.16</v>
      </c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>
        <v>0.16</v>
      </c>
      <c r="AA73" s="251">
        <f t="shared" si="1"/>
        <v>7.3290342439963787E-6</v>
      </c>
    </row>
    <row r="74" spans="1:27" x14ac:dyDescent="0.3">
      <c r="A74" s="247" t="s">
        <v>57</v>
      </c>
      <c r="B74" s="261">
        <v>4128.930000000003</v>
      </c>
      <c r="C74" s="261">
        <v>2172.8599999999992</v>
      </c>
      <c r="D74" s="261">
        <v>336.99000000000018</v>
      </c>
      <c r="E74" s="261">
        <v>436.23999999999984</v>
      </c>
      <c r="F74" s="261">
        <v>423.96000000000004</v>
      </c>
      <c r="G74" s="261">
        <v>552.22999999999979</v>
      </c>
      <c r="H74" s="261">
        <v>899.53000000000031</v>
      </c>
      <c r="I74" s="261">
        <v>375.32000000000005</v>
      </c>
      <c r="J74" s="261">
        <v>531.10999999999979</v>
      </c>
      <c r="K74" s="261">
        <v>658.06000000000017</v>
      </c>
      <c r="L74" s="261">
        <v>724.94000000000028</v>
      </c>
      <c r="M74" s="261">
        <v>1372.9400000000003</v>
      </c>
      <c r="N74" s="261">
        <v>614.13999999999987</v>
      </c>
      <c r="O74" s="261">
        <v>959.14</v>
      </c>
      <c r="P74" s="261">
        <v>911.54000000000019</v>
      </c>
      <c r="Q74" s="261">
        <v>803.2899999999994</v>
      </c>
      <c r="R74" s="261">
        <v>1207.7399999999982</v>
      </c>
      <c r="S74" s="261">
        <v>941.46999999999935</v>
      </c>
      <c r="T74" s="261">
        <v>975.02000000000021</v>
      </c>
      <c r="U74" s="261">
        <v>932.1700000000003</v>
      </c>
      <c r="V74" s="261">
        <v>713.44000000000062</v>
      </c>
      <c r="W74" s="261">
        <v>667.83000000000027</v>
      </c>
      <c r="X74" s="261">
        <v>398.21999999999991</v>
      </c>
      <c r="Y74" s="261">
        <v>93.869999999999976</v>
      </c>
      <c r="Z74" s="261">
        <v>21830.979999999992</v>
      </c>
      <c r="AA74" s="264">
        <f>Z74/$Z$74</f>
        <v>1</v>
      </c>
    </row>
    <row r="79" spans="1:27" ht="15.6" x14ac:dyDescent="0.3">
      <c r="A79" s="335" t="s">
        <v>77</v>
      </c>
      <c r="B79" s="336" t="s">
        <v>151</v>
      </c>
      <c r="C79" s="336">
        <v>2000</v>
      </c>
      <c r="D79" s="336">
        <v>2001</v>
      </c>
      <c r="E79" s="336">
        <v>2002</v>
      </c>
      <c r="F79" s="336">
        <v>2003</v>
      </c>
      <c r="G79" s="336">
        <v>2004</v>
      </c>
      <c r="H79" s="336">
        <v>2005</v>
      </c>
      <c r="I79" s="336">
        <v>2006</v>
      </c>
      <c r="J79" s="336">
        <v>2007</v>
      </c>
      <c r="K79" s="336">
        <v>2008</v>
      </c>
      <c r="L79" s="336">
        <v>2009</v>
      </c>
      <c r="M79" s="336">
        <v>2010</v>
      </c>
      <c r="N79" s="336">
        <v>2011</v>
      </c>
      <c r="O79" s="336">
        <v>2012</v>
      </c>
      <c r="P79" s="336">
        <v>2013</v>
      </c>
      <c r="Q79" s="336">
        <v>2014</v>
      </c>
      <c r="R79" s="336">
        <v>2015</v>
      </c>
      <c r="S79" s="336">
        <v>2016</v>
      </c>
      <c r="T79" s="336">
        <v>2017</v>
      </c>
      <c r="U79" s="336">
        <v>2018</v>
      </c>
      <c r="V79" s="336">
        <v>2019</v>
      </c>
      <c r="W79" s="336">
        <v>2020</v>
      </c>
      <c r="X79" s="336">
        <v>2021</v>
      </c>
      <c r="Y79" s="336" t="s">
        <v>152</v>
      </c>
    </row>
    <row r="80" spans="1:27" x14ac:dyDescent="0.3">
      <c r="A80" s="245" t="s">
        <v>6</v>
      </c>
      <c r="B80" s="313">
        <f>B10/$Z$10</f>
        <v>0.39165085388994286</v>
      </c>
      <c r="C80" s="313">
        <f t="shared" ref="C80:Y80" si="2">C10/$Z$10</f>
        <v>0.16786843769765963</v>
      </c>
      <c r="D80" s="313">
        <f t="shared" si="2"/>
        <v>1.2361073461642717E-2</v>
      </c>
      <c r="E80" s="313">
        <f t="shared" si="2"/>
        <v>1.4710400289147912E-2</v>
      </c>
      <c r="F80" s="313">
        <f t="shared" si="2"/>
        <v>3.0053311647239525E-2</v>
      </c>
      <c r="G80" s="313">
        <f t="shared" si="2"/>
        <v>1.7511520737327185E-2</v>
      </c>
      <c r="H80" s="313">
        <f t="shared" si="2"/>
        <v>2.8770217764525156E-2</v>
      </c>
      <c r="I80" s="313">
        <f t="shared" si="2"/>
        <v>2.0656004337218748E-2</v>
      </c>
      <c r="J80" s="313">
        <f t="shared" si="2"/>
        <v>2.6294388723231216E-2</v>
      </c>
      <c r="K80" s="313">
        <f t="shared" si="2"/>
        <v>8.1503569169603298E-3</v>
      </c>
      <c r="L80" s="313">
        <f t="shared" si="2"/>
        <v>1.8505466702810149E-2</v>
      </c>
      <c r="M80" s="313">
        <f t="shared" si="2"/>
        <v>5.5751332791180976E-2</v>
      </c>
      <c r="N80" s="313">
        <f t="shared" si="2"/>
        <v>2.0692147826872676E-2</v>
      </c>
      <c r="O80" s="313">
        <f t="shared" si="2"/>
        <v>1.2812867082316791E-2</v>
      </c>
      <c r="P80" s="313">
        <f t="shared" si="2"/>
        <v>1.7240444564922738E-2</v>
      </c>
      <c r="Q80" s="313">
        <f t="shared" si="2"/>
        <v>2.6981115026655813E-2</v>
      </c>
      <c r="R80" s="313">
        <f t="shared" si="2"/>
        <v>4.7564832384566699E-2</v>
      </c>
      <c r="S80" s="313">
        <f t="shared" si="2"/>
        <v>2.7938917502484856E-2</v>
      </c>
      <c r="T80" s="313">
        <f t="shared" si="2"/>
        <v>1.4764615523628797E-2</v>
      </c>
      <c r="U80" s="313">
        <f t="shared" si="2"/>
        <v>6.3251106894370622E-3</v>
      </c>
      <c r="V80" s="313">
        <f t="shared" si="2"/>
        <v>5.963675792897802E-3</v>
      </c>
      <c r="W80" s="313">
        <f t="shared" si="2"/>
        <v>1.6047709406343178E-2</v>
      </c>
      <c r="X80" s="313">
        <f t="shared" si="2"/>
        <v>6.1805367308213578E-3</v>
      </c>
      <c r="Y80" s="315">
        <f t="shared" si="2"/>
        <v>5.2046625101653541E-3</v>
      </c>
    </row>
    <row r="81" spans="1:25" x14ac:dyDescent="0.3">
      <c r="A81" s="245" t="s">
        <v>15</v>
      </c>
      <c r="B81" s="313">
        <f>B19/$Z$19</f>
        <v>0.15718100168076388</v>
      </c>
      <c r="C81" s="313">
        <f t="shared" ref="C81:Y81" si="3">C19/$Z$19</f>
        <v>2.5154600721886976E-2</v>
      </c>
      <c r="D81" s="313">
        <f t="shared" si="3"/>
        <v>1.3157266290788078E-2</v>
      </c>
      <c r="E81" s="313">
        <f t="shared" si="3"/>
        <v>1.9415212392620999E-2</v>
      </c>
      <c r="F81" s="313">
        <f t="shared" si="3"/>
        <v>1.9799581969655256E-2</v>
      </c>
      <c r="G81" s="313">
        <f t="shared" si="3"/>
        <v>2.4124308305339529E-2</v>
      </c>
      <c r="H81" s="313">
        <f t="shared" si="3"/>
        <v>2.535247145089279E-2</v>
      </c>
      <c r="I81" s="313">
        <f t="shared" si="3"/>
        <v>2.0172579665712172E-2</v>
      </c>
      <c r="J81" s="313">
        <f t="shared" si="3"/>
        <v>3.029241654745142E-2</v>
      </c>
      <c r="K81" s="313">
        <f t="shared" si="3"/>
        <v>3.1919732715309478E-2</v>
      </c>
      <c r="L81" s="313">
        <f t="shared" si="3"/>
        <v>3.0184383678166643E-2</v>
      </c>
      <c r="M81" s="313">
        <f t="shared" si="3"/>
        <v>5.1212128793375146E-2</v>
      </c>
      <c r="N81" s="313">
        <f t="shared" si="3"/>
        <v>3.6110270855461091E-2</v>
      </c>
      <c r="O81" s="313">
        <f t="shared" si="3"/>
        <v>5.1313338534073522E-2</v>
      </c>
      <c r="P81" s="313">
        <f t="shared" si="3"/>
        <v>5.0026041607438052E-2</v>
      </c>
      <c r="Q81" s="313">
        <f t="shared" si="3"/>
        <v>4.6804387726556269E-2</v>
      </c>
      <c r="R81" s="313">
        <f t="shared" si="3"/>
        <v>6.0591656223489242E-2</v>
      </c>
      <c r="S81" s="313">
        <f t="shared" si="3"/>
        <v>5.9192914863275832E-2</v>
      </c>
      <c r="T81" s="313">
        <f t="shared" si="3"/>
        <v>6.8098234856634632E-2</v>
      </c>
      <c r="U81" s="313">
        <f t="shared" si="3"/>
        <v>5.2749607101512178E-2</v>
      </c>
      <c r="V81" s="313">
        <f t="shared" si="3"/>
        <v>5.0825484840145402E-2</v>
      </c>
      <c r="W81" s="313">
        <f t="shared" si="3"/>
        <v>4.6480289118701924E-2</v>
      </c>
      <c r="X81" s="313">
        <f t="shared" si="3"/>
        <v>2.630088632440335E-2</v>
      </c>
      <c r="Y81" s="315">
        <f t="shared" si="3"/>
        <v>3.5412037363452106E-3</v>
      </c>
    </row>
    <row r="82" spans="1:25" x14ac:dyDescent="0.3">
      <c r="A82" s="245" t="s">
        <v>68</v>
      </c>
      <c r="B82" s="313">
        <f>B23/$Z$23</f>
        <v>0.56521739130434778</v>
      </c>
      <c r="C82" s="313">
        <f t="shared" ref="C82:Y82" si="4">C23/$Z$23</f>
        <v>0</v>
      </c>
      <c r="D82" s="313">
        <f t="shared" si="4"/>
        <v>0</v>
      </c>
      <c r="E82" s="313">
        <f t="shared" si="4"/>
        <v>0</v>
      </c>
      <c r="F82" s="313">
        <f t="shared" si="4"/>
        <v>0</v>
      </c>
      <c r="G82" s="313">
        <f t="shared" si="4"/>
        <v>0</v>
      </c>
      <c r="H82" s="313">
        <f t="shared" si="4"/>
        <v>0</v>
      </c>
      <c r="I82" s="313">
        <f t="shared" si="4"/>
        <v>0</v>
      </c>
      <c r="J82" s="313">
        <f t="shared" si="4"/>
        <v>0</v>
      </c>
      <c r="K82" s="313">
        <f t="shared" si="4"/>
        <v>0</v>
      </c>
      <c r="L82" s="313">
        <f t="shared" si="4"/>
        <v>0</v>
      </c>
      <c r="M82" s="313">
        <f t="shared" si="4"/>
        <v>0</v>
      </c>
      <c r="N82" s="313">
        <f t="shared" si="4"/>
        <v>0</v>
      </c>
      <c r="O82" s="313">
        <f t="shared" si="4"/>
        <v>0</v>
      </c>
      <c r="P82" s="313">
        <f t="shared" si="4"/>
        <v>9.7826086956521716E-2</v>
      </c>
      <c r="Q82" s="313">
        <f t="shared" si="4"/>
        <v>0</v>
      </c>
      <c r="R82" s="313">
        <f t="shared" si="4"/>
        <v>0</v>
      </c>
      <c r="S82" s="313">
        <f t="shared" si="4"/>
        <v>0</v>
      </c>
      <c r="T82" s="313">
        <f t="shared" si="4"/>
        <v>0.33695652173913038</v>
      </c>
      <c r="U82" s="313">
        <f t="shared" si="4"/>
        <v>0</v>
      </c>
      <c r="V82" s="313">
        <f t="shared" si="4"/>
        <v>0</v>
      </c>
      <c r="W82" s="313">
        <f t="shared" si="4"/>
        <v>0</v>
      </c>
      <c r="X82" s="313">
        <f t="shared" si="4"/>
        <v>0</v>
      </c>
      <c r="Y82" s="316">
        <f t="shared" si="4"/>
        <v>0</v>
      </c>
    </row>
    <row r="83" spans="1:25" x14ac:dyDescent="0.3">
      <c r="A83" s="245" t="s">
        <v>19</v>
      </c>
      <c r="B83" s="313">
        <f>B25/$Z$25</f>
        <v>0.23657088858045663</v>
      </c>
      <c r="C83" s="313">
        <f t="shared" ref="C83:Y83" si="5">C25/$Z$25</f>
        <v>9.985529929421498E-2</v>
      </c>
      <c r="D83" s="313">
        <f t="shared" si="5"/>
        <v>1.0601541505477957E-2</v>
      </c>
      <c r="E83" s="313">
        <f t="shared" si="5"/>
        <v>3.5490062900510891E-2</v>
      </c>
      <c r="F83" s="313">
        <f t="shared" si="5"/>
        <v>1.9549360659126484E-2</v>
      </c>
      <c r="G83" s="313">
        <f t="shared" si="5"/>
        <v>2.407937867288782E-2</v>
      </c>
      <c r="H83" s="313">
        <f t="shared" si="5"/>
        <v>8.8840327200779584E-2</v>
      </c>
      <c r="I83" s="313">
        <f t="shared" si="5"/>
        <v>1.1062221303487583E-2</v>
      </c>
      <c r="J83" s="313">
        <f t="shared" si="5"/>
        <v>2.8615302837905681E-2</v>
      </c>
      <c r="K83" s="313">
        <f t="shared" si="5"/>
        <v>2.0299441868706265E-2</v>
      </c>
      <c r="L83" s="313">
        <f t="shared" si="5"/>
        <v>6.6060301804329216E-2</v>
      </c>
      <c r="M83" s="313">
        <f t="shared" si="5"/>
        <v>6.2392581874021823E-2</v>
      </c>
      <c r="N83" s="313">
        <f t="shared" si="5"/>
        <v>1.4487789032277121E-2</v>
      </c>
      <c r="O83" s="313">
        <f t="shared" si="5"/>
        <v>2.759944482178189E-2</v>
      </c>
      <c r="P83" s="313">
        <f t="shared" si="5"/>
        <v>7.4399787378554766E-2</v>
      </c>
      <c r="Q83" s="313">
        <f t="shared" si="5"/>
        <v>3.1450255441041859E-2</v>
      </c>
      <c r="R83" s="313">
        <f t="shared" si="5"/>
        <v>2.6376871511679428E-2</v>
      </c>
      <c r="S83" s="313">
        <f t="shared" si="5"/>
        <v>2.0919587750642298E-2</v>
      </c>
      <c r="T83" s="313">
        <f t="shared" si="5"/>
        <v>1.8887871718394709E-2</v>
      </c>
      <c r="U83" s="313">
        <f t="shared" si="5"/>
        <v>3.5897587337211705E-2</v>
      </c>
      <c r="V83" s="313">
        <f t="shared" si="5"/>
        <v>9.4144051029146879E-3</v>
      </c>
      <c r="W83" s="313">
        <f t="shared" si="5"/>
        <v>1.7494020021852769E-2</v>
      </c>
      <c r="X83" s="313">
        <f t="shared" si="5"/>
        <v>1.6566754274576979E-2</v>
      </c>
      <c r="Y83" s="315">
        <f t="shared" si="5"/>
        <v>3.0889171071671142E-3</v>
      </c>
    </row>
    <row r="84" spans="1:25" x14ac:dyDescent="0.3">
      <c r="A84" s="245" t="s">
        <v>60</v>
      </c>
      <c r="B84" s="313">
        <f>B29/$Z$29</f>
        <v>0.35859435218274843</v>
      </c>
      <c r="C84" s="313">
        <f t="shared" ref="C84:Y84" si="6">C29/$Z$29</f>
        <v>0.13327727559386163</v>
      </c>
      <c r="D84" s="313">
        <f t="shared" si="6"/>
        <v>1.222759442225492E-2</v>
      </c>
      <c r="E84" s="313">
        <f t="shared" si="6"/>
        <v>1.208745007357578E-2</v>
      </c>
      <c r="F84" s="313">
        <f t="shared" si="6"/>
        <v>6.2364235162217065E-3</v>
      </c>
      <c r="G84" s="313">
        <f t="shared" si="6"/>
        <v>2.2458131875832097E-2</v>
      </c>
      <c r="H84" s="313">
        <f t="shared" si="6"/>
        <v>5.1923481185621172E-2</v>
      </c>
      <c r="I84" s="313">
        <f t="shared" si="6"/>
        <v>1.1526872678859223E-2</v>
      </c>
      <c r="J84" s="313">
        <f t="shared" si="6"/>
        <v>5.9911709060332134E-3</v>
      </c>
      <c r="K84" s="313">
        <f t="shared" si="6"/>
        <v>8.4787330950879362E-3</v>
      </c>
      <c r="L84" s="313">
        <f t="shared" si="6"/>
        <v>6.3660570387499116E-2</v>
      </c>
      <c r="M84" s="313">
        <f t="shared" si="6"/>
        <v>6.7339359540326521E-2</v>
      </c>
      <c r="N84" s="313">
        <f t="shared" si="6"/>
        <v>4.7999439422605275E-3</v>
      </c>
      <c r="O84" s="313">
        <f t="shared" si="6"/>
        <v>1.282320790414126E-2</v>
      </c>
      <c r="P84" s="313">
        <f t="shared" si="6"/>
        <v>2.0811435778852205E-2</v>
      </c>
      <c r="Q84" s="313">
        <f t="shared" si="6"/>
        <v>1.3453857473197389E-2</v>
      </c>
      <c r="R84" s="313">
        <f t="shared" si="6"/>
        <v>4.9891388129773652E-2</v>
      </c>
      <c r="S84" s="313">
        <f t="shared" si="6"/>
        <v>8.4436970079181523E-3</v>
      </c>
      <c r="T84" s="313">
        <f t="shared" si="6"/>
        <v>1.5030481395837712E-2</v>
      </c>
      <c r="U84" s="313">
        <f t="shared" si="6"/>
        <v>1.4855300959988783E-2</v>
      </c>
      <c r="V84" s="313">
        <f t="shared" si="6"/>
        <v>2.347417840375586E-3</v>
      </c>
      <c r="W84" s="313">
        <f t="shared" si="6"/>
        <v>2.15471936094177E-2</v>
      </c>
      <c r="X84" s="313">
        <f t="shared" si="6"/>
        <v>2.4385116670170268E-2</v>
      </c>
      <c r="Y84" s="315">
        <f t="shared" si="6"/>
        <v>5.780954383014502E-2</v>
      </c>
    </row>
    <row r="85" spans="1:25" x14ac:dyDescent="0.3">
      <c r="A85" s="245" t="s">
        <v>61</v>
      </c>
      <c r="B85" s="313">
        <f>B39/$Z$39</f>
        <v>0.10558898403147431</v>
      </c>
      <c r="C85" s="313">
        <f t="shared" ref="C85:Y85" si="7">C39/$Z$39</f>
        <v>2.4068502661420986E-2</v>
      </c>
      <c r="D85" s="313">
        <f t="shared" si="7"/>
        <v>2.8639203887988914E-3</v>
      </c>
      <c r="E85" s="313">
        <f t="shared" si="7"/>
        <v>2.198565146956725E-3</v>
      </c>
      <c r="F85" s="313">
        <f t="shared" si="7"/>
        <v>8.9678315204813771E-4</v>
      </c>
      <c r="G85" s="313">
        <f t="shared" si="7"/>
        <v>4.8021291367738982E-3</v>
      </c>
      <c r="H85" s="313">
        <f t="shared" si="7"/>
        <v>4.15413098819718E-2</v>
      </c>
      <c r="I85" s="313">
        <f t="shared" si="7"/>
        <v>4.3682018051377034E-3</v>
      </c>
      <c r="J85" s="313">
        <f t="shared" si="7"/>
        <v>2.95649155288128E-2</v>
      </c>
      <c r="K85" s="313">
        <f t="shared" si="7"/>
        <v>2.7568849803286298E-2</v>
      </c>
      <c r="L85" s="313">
        <f t="shared" si="7"/>
        <v>3.4482758620689682E-2</v>
      </c>
      <c r="M85" s="313">
        <f t="shared" si="7"/>
        <v>1.038532747049295E-2</v>
      </c>
      <c r="N85" s="313">
        <f t="shared" si="7"/>
        <v>5.4964128673918129E-3</v>
      </c>
      <c r="O85" s="313">
        <f t="shared" si="7"/>
        <v>0.4330016199953719</v>
      </c>
      <c r="P85" s="313">
        <f t="shared" si="7"/>
        <v>3.9429530201342308E-2</v>
      </c>
      <c r="Q85" s="313">
        <f t="shared" si="7"/>
        <v>1.7241379310344841E-2</v>
      </c>
      <c r="R85" s="313">
        <f t="shared" si="7"/>
        <v>3.0577412635963919E-2</v>
      </c>
      <c r="S85" s="313">
        <f t="shared" si="7"/>
        <v>3.7259893543161338E-2</v>
      </c>
      <c r="T85" s="313">
        <f t="shared" si="7"/>
        <v>1.3509604258273558E-2</v>
      </c>
      <c r="U85" s="313">
        <f t="shared" si="7"/>
        <v>1.9382087479750072E-2</v>
      </c>
      <c r="V85" s="313">
        <f t="shared" si="7"/>
        <v>2.8060634112473987E-3</v>
      </c>
      <c r="W85" s="313">
        <f t="shared" si="7"/>
        <v>4.3479518629946805E-2</v>
      </c>
      <c r="X85" s="313">
        <f t="shared" si="7"/>
        <v>6.4770886368896136E-2</v>
      </c>
      <c r="Y85" s="315">
        <f t="shared" si="7"/>
        <v>4.7153436704466612E-3</v>
      </c>
    </row>
    <row r="86" spans="1:25" x14ac:dyDescent="0.3">
      <c r="A86" s="245" t="s">
        <v>37</v>
      </c>
      <c r="B86" s="313"/>
      <c r="C86" s="313"/>
      <c r="D86" s="313"/>
      <c r="E86" s="313"/>
      <c r="F86" s="313"/>
      <c r="G86" s="313"/>
      <c r="H86" s="313"/>
      <c r="I86" s="313"/>
      <c r="J86" s="313"/>
      <c r="K86" s="313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6">
        <f t="shared" ref="Y86" si="8">Y45/$Z$45</f>
        <v>1</v>
      </c>
    </row>
    <row r="87" spans="1:25" x14ac:dyDescent="0.3">
      <c r="A87" s="245" t="s">
        <v>38</v>
      </c>
      <c r="B87" s="313">
        <f>B47/$Z$47</f>
        <v>0.18807585918688186</v>
      </c>
      <c r="C87" s="313">
        <f t="shared" ref="C87:Y87" si="9">C47/$Z$47</f>
        <v>4.4042904618813536E-2</v>
      </c>
      <c r="D87" s="313">
        <f t="shared" si="9"/>
        <v>1.7432488905693419E-2</v>
      </c>
      <c r="E87" s="313">
        <f t="shared" si="9"/>
        <v>1.6568824501004959E-2</v>
      </c>
      <c r="F87" s="313">
        <f t="shared" si="9"/>
        <v>2.8250184075938781E-2</v>
      </c>
      <c r="G87" s="313">
        <f t="shared" si="9"/>
        <v>1.8733955543173274E-2</v>
      </c>
      <c r="H87" s="313">
        <f t="shared" si="9"/>
        <v>2.1595590137509699E-2</v>
      </c>
      <c r="I87" s="313">
        <f t="shared" si="9"/>
        <v>1.7344928459135139E-2</v>
      </c>
      <c r="J87" s="313">
        <f t="shared" si="9"/>
        <v>2.2797556267536961E-2</v>
      </c>
      <c r="K87" s="313">
        <f t="shared" si="9"/>
        <v>3.1716781755586954E-2</v>
      </c>
      <c r="L87" s="313">
        <f t="shared" si="9"/>
        <v>2.8552665618594649E-2</v>
      </c>
      <c r="M87" s="313">
        <f t="shared" si="9"/>
        <v>4.361306242661836E-2</v>
      </c>
      <c r="N87" s="313">
        <f t="shared" si="9"/>
        <v>3.5235119699110459E-2</v>
      </c>
      <c r="O87" s="313">
        <f t="shared" si="9"/>
        <v>2.7565620584664972E-2</v>
      </c>
      <c r="P87" s="313">
        <f t="shared" si="9"/>
        <v>4.6005054625778585E-2</v>
      </c>
      <c r="Q87" s="313">
        <f t="shared" si="9"/>
        <v>3.3069988656942141E-2</v>
      </c>
      <c r="R87" s="313">
        <f t="shared" si="9"/>
        <v>7.8286999263696269E-2</v>
      </c>
      <c r="S87" s="313">
        <f t="shared" si="9"/>
        <v>6.3003721318978717E-2</v>
      </c>
      <c r="T87" s="313">
        <f t="shared" si="9"/>
        <v>6.6394698612962932E-2</v>
      </c>
      <c r="U87" s="313">
        <f t="shared" si="9"/>
        <v>5.6568028496945318E-2</v>
      </c>
      <c r="V87" s="313">
        <f t="shared" si="9"/>
        <v>4.6606037690792204E-2</v>
      </c>
      <c r="W87" s="313">
        <f t="shared" si="9"/>
        <v>4.2693677737756459E-2</v>
      </c>
      <c r="X87" s="313">
        <f t="shared" si="9"/>
        <v>2.5846251815884264E-2</v>
      </c>
      <c r="Y87" s="316">
        <f t="shared" si="9"/>
        <v>0</v>
      </c>
    </row>
    <row r="88" spans="1:25" x14ac:dyDescent="0.3">
      <c r="A88" s="245" t="s">
        <v>43</v>
      </c>
      <c r="B88" s="313">
        <f>B52/$Z$52</f>
        <v>0.20427495679010546</v>
      </c>
      <c r="C88" s="313">
        <f t="shared" ref="C88:Y88" si="10">C52/$Z$52</f>
        <v>0.20975544792085846</v>
      </c>
      <c r="D88" s="313">
        <f t="shared" si="10"/>
        <v>1.972745196246745E-2</v>
      </c>
      <c r="E88" s="313">
        <f t="shared" si="10"/>
        <v>1.9264230313803709E-2</v>
      </c>
      <c r="F88" s="313">
        <f t="shared" si="10"/>
        <v>1.7437399936886037E-2</v>
      </c>
      <c r="G88" s="313">
        <f t="shared" si="10"/>
        <v>3.1187845063939044E-2</v>
      </c>
      <c r="H88" s="313">
        <f t="shared" si="10"/>
        <v>5.8354347190415892E-2</v>
      </c>
      <c r="I88" s="313">
        <f t="shared" si="10"/>
        <v>1.5174851696694035E-2</v>
      </c>
      <c r="J88" s="313">
        <f t="shared" si="10"/>
        <v>1.6363304739046972E-2</v>
      </c>
      <c r="K88" s="313">
        <f t="shared" si="10"/>
        <v>3.3159432206064134E-2</v>
      </c>
      <c r="L88" s="313">
        <f t="shared" si="10"/>
        <v>3.0388787719994068E-2</v>
      </c>
      <c r="M88" s="313">
        <f t="shared" si="10"/>
        <v>9.1163468024678063E-2</v>
      </c>
      <c r="N88" s="313">
        <f t="shared" si="10"/>
        <v>2.3165425136143725E-2</v>
      </c>
      <c r="O88" s="313">
        <f t="shared" si="10"/>
        <v>2.8449047066214629E-2</v>
      </c>
      <c r="P88" s="313">
        <f t="shared" si="10"/>
        <v>2.1212656373495599E-2</v>
      </c>
      <c r="Q88" s="313">
        <f t="shared" si="10"/>
        <v>2.7415483762633627E-2</v>
      </c>
      <c r="R88" s="313">
        <f t="shared" si="10"/>
        <v>4.9765928310659575E-2</v>
      </c>
      <c r="S88" s="313">
        <f t="shared" si="10"/>
        <v>2.4426256561100375E-2</v>
      </c>
      <c r="T88" s="313">
        <f t="shared" si="10"/>
        <v>1.8706916767755127E-2</v>
      </c>
      <c r="U88" s="313">
        <f t="shared" si="10"/>
        <v>3.0718833144667008E-2</v>
      </c>
      <c r="V88" s="313">
        <f t="shared" si="10"/>
        <v>1.4587139229951905E-2</v>
      </c>
      <c r="W88" s="313">
        <f t="shared" si="10"/>
        <v>5.8467257467277704E-3</v>
      </c>
      <c r="X88" s="313">
        <f t="shared" si="10"/>
        <v>4.5685235099462342E-3</v>
      </c>
      <c r="Y88" s="315">
        <f t="shared" si="10"/>
        <v>4.8855408257504878E-3</v>
      </c>
    </row>
    <row r="89" spans="1:25" x14ac:dyDescent="0.3">
      <c r="A89" s="245" t="s">
        <v>46</v>
      </c>
      <c r="B89" s="313">
        <f>B55/$Z$55</f>
        <v>5.1697921946274747E-2</v>
      </c>
      <c r="C89" s="313">
        <f t="shared" ref="C89:Y89" si="11">C55/$Z$55</f>
        <v>5.7273188038520044E-2</v>
      </c>
      <c r="D89" s="313">
        <f t="shared" si="11"/>
        <v>2.5342118601115069E-3</v>
      </c>
      <c r="E89" s="313">
        <f t="shared" si="11"/>
        <v>9.6300050684237255E-3</v>
      </c>
      <c r="F89" s="313">
        <f t="shared" si="11"/>
        <v>1.3177901672579834E-2</v>
      </c>
      <c r="G89" s="313">
        <f t="shared" si="11"/>
        <v>7.1971616827166782E-2</v>
      </c>
      <c r="H89" s="313">
        <f t="shared" si="11"/>
        <v>4.5615813482007125E-3</v>
      </c>
      <c r="I89" s="313">
        <f t="shared" si="11"/>
        <v>0</v>
      </c>
      <c r="J89" s="313">
        <f t="shared" si="11"/>
        <v>0</v>
      </c>
      <c r="K89" s="313">
        <f t="shared" si="11"/>
        <v>0</v>
      </c>
      <c r="L89" s="313">
        <f t="shared" si="11"/>
        <v>8.6670045615813526E-2</v>
      </c>
      <c r="M89" s="313">
        <f t="shared" si="11"/>
        <v>9.1231626964014254E-2</v>
      </c>
      <c r="N89" s="313">
        <f t="shared" si="11"/>
        <v>1.8753167764825149E-2</v>
      </c>
      <c r="O89" s="313">
        <f t="shared" si="11"/>
        <v>4.3588443993917911E-2</v>
      </c>
      <c r="P89" s="313">
        <f t="shared" si="11"/>
        <v>2.3821591485048164E-2</v>
      </c>
      <c r="Q89" s="313">
        <f t="shared" si="11"/>
        <v>1.9260010136847451E-2</v>
      </c>
      <c r="R89" s="313">
        <f t="shared" si="11"/>
        <v>6.0821084642676158E-3</v>
      </c>
      <c r="S89" s="313">
        <f t="shared" si="11"/>
        <v>5.6259503294475439E-2</v>
      </c>
      <c r="T89" s="313">
        <f t="shared" si="11"/>
        <v>1.520527116066904E-3</v>
      </c>
      <c r="U89" s="313">
        <f t="shared" si="11"/>
        <v>0.27876330461226573</v>
      </c>
      <c r="V89" s="313">
        <f t="shared" si="11"/>
        <v>1.520527116066904E-3</v>
      </c>
      <c r="W89" s="313">
        <f t="shared" si="11"/>
        <v>0.14951849974657891</v>
      </c>
      <c r="X89" s="313">
        <f t="shared" si="11"/>
        <v>0</v>
      </c>
      <c r="Y89" s="315">
        <f t="shared" si="11"/>
        <v>1.2164216928535232E-2</v>
      </c>
    </row>
    <row r="90" spans="1:25" x14ac:dyDescent="0.3">
      <c r="A90" s="245" t="s">
        <v>49</v>
      </c>
      <c r="B90" s="313">
        <f>B60/$Z$60</f>
        <v>0.38030560271646863</v>
      </c>
      <c r="C90" s="313">
        <f t="shared" ref="C90:Y90" si="12">C60/$Z$60</f>
        <v>0</v>
      </c>
      <c r="D90" s="313">
        <f t="shared" si="12"/>
        <v>0</v>
      </c>
      <c r="E90" s="313">
        <f t="shared" si="12"/>
        <v>0</v>
      </c>
      <c r="F90" s="313">
        <f t="shared" si="12"/>
        <v>0</v>
      </c>
      <c r="G90" s="313">
        <f t="shared" si="12"/>
        <v>0</v>
      </c>
      <c r="H90" s="313">
        <f t="shared" si="12"/>
        <v>0</v>
      </c>
      <c r="I90" s="313">
        <f t="shared" si="12"/>
        <v>0</v>
      </c>
      <c r="J90" s="313">
        <f t="shared" si="12"/>
        <v>0</v>
      </c>
      <c r="K90" s="313">
        <f t="shared" si="12"/>
        <v>0</v>
      </c>
      <c r="L90" s="313">
        <f t="shared" si="12"/>
        <v>0</v>
      </c>
      <c r="M90" s="313">
        <f t="shared" si="12"/>
        <v>0.14091680814940574</v>
      </c>
      <c r="N90" s="313">
        <f t="shared" si="12"/>
        <v>0</v>
      </c>
      <c r="O90" s="313">
        <f t="shared" si="12"/>
        <v>0</v>
      </c>
      <c r="P90" s="313">
        <f t="shared" si="12"/>
        <v>0</v>
      </c>
      <c r="Q90" s="313">
        <f t="shared" si="12"/>
        <v>0.12224108658743633</v>
      </c>
      <c r="R90" s="313">
        <f t="shared" si="12"/>
        <v>0</v>
      </c>
      <c r="S90" s="313">
        <f t="shared" si="12"/>
        <v>8.9983022071307303E-2</v>
      </c>
      <c r="T90" s="313">
        <f t="shared" si="12"/>
        <v>0</v>
      </c>
      <c r="U90" s="313">
        <f t="shared" si="12"/>
        <v>5.7724957555178279E-2</v>
      </c>
      <c r="V90" s="313">
        <f t="shared" si="12"/>
        <v>1.1884550084889645E-2</v>
      </c>
      <c r="W90" s="313">
        <f t="shared" si="12"/>
        <v>0.19185059422750422</v>
      </c>
      <c r="X90" s="313">
        <f t="shared" si="12"/>
        <v>0</v>
      </c>
      <c r="Y90" s="315">
        <f t="shared" si="12"/>
        <v>5.0933786078098476E-3</v>
      </c>
    </row>
    <row r="91" spans="1:25" x14ac:dyDescent="0.3">
      <c r="A91" s="245" t="s">
        <v>50</v>
      </c>
      <c r="B91" s="313">
        <f>B62/$Z$62</f>
        <v>0.19645008433057581</v>
      </c>
      <c r="C91" s="313">
        <f t="shared" ref="C91:Y91" si="13">C62/$Z$62</f>
        <v>0.28198538270018469</v>
      </c>
      <c r="D91" s="313">
        <f t="shared" si="13"/>
        <v>1.6825957754397235E-2</v>
      </c>
      <c r="E91" s="313">
        <f t="shared" si="13"/>
        <v>1.2488956710304392E-2</v>
      </c>
      <c r="F91" s="313">
        <f t="shared" si="13"/>
        <v>1.7147217090996706E-2</v>
      </c>
      <c r="G91" s="313">
        <f t="shared" si="13"/>
        <v>2.3090514818086896E-2</v>
      </c>
      <c r="H91" s="313">
        <f t="shared" si="13"/>
        <v>1.0882660027307043E-2</v>
      </c>
      <c r="I91" s="313">
        <f t="shared" si="13"/>
        <v>1.4456670146976144E-2</v>
      </c>
      <c r="J91" s="313">
        <f t="shared" si="13"/>
        <v>4.4494418119026574E-2</v>
      </c>
      <c r="K91" s="313">
        <f t="shared" si="13"/>
        <v>8.6740020881856863E-3</v>
      </c>
      <c r="L91" s="313">
        <f t="shared" si="13"/>
        <v>5.6220383904907238E-2</v>
      </c>
      <c r="M91" s="313">
        <f t="shared" si="13"/>
        <v>5.1160549353465576E-2</v>
      </c>
      <c r="N91" s="313">
        <f t="shared" si="13"/>
        <v>1.7870050598345514E-2</v>
      </c>
      <c r="O91" s="313">
        <f t="shared" si="13"/>
        <v>2.9194442213476824E-2</v>
      </c>
      <c r="P91" s="313">
        <f t="shared" si="13"/>
        <v>4.3811742028752702E-2</v>
      </c>
      <c r="Q91" s="313">
        <f t="shared" si="13"/>
        <v>4.0478676411533202E-2</v>
      </c>
      <c r="R91" s="313">
        <f t="shared" si="13"/>
        <v>2.0600754959441008E-2</v>
      </c>
      <c r="S91" s="313">
        <f t="shared" si="13"/>
        <v>2.6182635932856798E-2</v>
      </c>
      <c r="T91" s="313">
        <f t="shared" si="13"/>
        <v>7.2684924905630057E-3</v>
      </c>
      <c r="U91" s="313">
        <f t="shared" si="13"/>
        <v>2.128343104971488E-2</v>
      </c>
      <c r="V91" s="313">
        <f t="shared" si="13"/>
        <v>1.3292105051803066E-2</v>
      </c>
      <c r="W91" s="313">
        <f t="shared" si="13"/>
        <v>2.7668460364629343E-2</v>
      </c>
      <c r="X91" s="313">
        <f t="shared" si="13"/>
        <v>1.2890530881053729E-2</v>
      </c>
      <c r="Y91" s="315">
        <f t="shared" si="13"/>
        <v>5.5818809734157898E-3</v>
      </c>
    </row>
    <row r="92" spans="1:25" x14ac:dyDescent="0.3">
      <c r="A92" s="245" t="s">
        <v>51</v>
      </c>
      <c r="B92" s="313">
        <f>B64/$Z$64</f>
        <v>0</v>
      </c>
      <c r="C92" s="313">
        <f t="shared" ref="C92:Y92" si="14">C64/$Z$64</f>
        <v>0</v>
      </c>
      <c r="D92" s="313">
        <f t="shared" si="14"/>
        <v>0</v>
      </c>
      <c r="E92" s="313">
        <f t="shared" si="14"/>
        <v>0</v>
      </c>
      <c r="F92" s="313">
        <f t="shared" si="14"/>
        <v>0</v>
      </c>
      <c r="G92" s="313">
        <f t="shared" si="14"/>
        <v>0</v>
      </c>
      <c r="H92" s="313">
        <f t="shared" si="14"/>
        <v>0</v>
      </c>
      <c r="I92" s="313">
        <f t="shared" si="14"/>
        <v>0</v>
      </c>
      <c r="J92" s="313">
        <f t="shared" si="14"/>
        <v>0</v>
      </c>
      <c r="K92" s="313">
        <f t="shared" si="14"/>
        <v>0</v>
      </c>
      <c r="L92" s="313">
        <f t="shared" si="14"/>
        <v>0</v>
      </c>
      <c r="M92" s="313">
        <f t="shared" si="14"/>
        <v>0</v>
      </c>
      <c r="N92" s="313">
        <f t="shared" si="14"/>
        <v>0</v>
      </c>
      <c r="O92" s="313">
        <f t="shared" si="14"/>
        <v>0</v>
      </c>
      <c r="P92" s="313">
        <f t="shared" si="14"/>
        <v>0</v>
      </c>
      <c r="Q92" s="313">
        <f t="shared" si="14"/>
        <v>0</v>
      </c>
      <c r="R92" s="313">
        <f t="shared" si="14"/>
        <v>0</v>
      </c>
      <c r="S92" s="313">
        <f t="shared" si="14"/>
        <v>0.13425925925925927</v>
      </c>
      <c r="T92" s="313">
        <f t="shared" si="14"/>
        <v>0</v>
      </c>
      <c r="U92" s="313">
        <f t="shared" si="14"/>
        <v>0.70833333333333337</v>
      </c>
      <c r="V92" s="313">
        <f t="shared" si="14"/>
        <v>0.15740740740740744</v>
      </c>
      <c r="W92" s="313">
        <f t="shared" si="14"/>
        <v>0</v>
      </c>
      <c r="X92" s="313">
        <f t="shared" si="14"/>
        <v>0</v>
      </c>
      <c r="Y92" s="316">
        <f t="shared" si="14"/>
        <v>0</v>
      </c>
    </row>
    <row r="93" spans="1:25" x14ac:dyDescent="0.3">
      <c r="A93" s="245" t="s">
        <v>52</v>
      </c>
      <c r="B93" s="313">
        <f>B66/$Z$66</f>
        <v>3.6650321271559004E-2</v>
      </c>
      <c r="C93" s="313">
        <f t="shared" ref="C93:Y93" si="15">C66/$Z$66</f>
        <v>4.6077105174163E-3</v>
      </c>
      <c r="D93" s="313">
        <f t="shared" si="15"/>
        <v>0</v>
      </c>
      <c r="E93" s="313">
        <f t="shared" si="15"/>
        <v>4.523165370307744E-2</v>
      </c>
      <c r="F93" s="313">
        <f t="shared" si="15"/>
        <v>0</v>
      </c>
      <c r="G93" s="313">
        <f t="shared" si="15"/>
        <v>2.2827189719310109E-3</v>
      </c>
      <c r="H93" s="313">
        <f t="shared" si="15"/>
        <v>1.6105850524179909E-2</v>
      </c>
      <c r="I93" s="313">
        <f t="shared" si="15"/>
        <v>7.6090632397700364E-4</v>
      </c>
      <c r="J93" s="313">
        <f t="shared" si="15"/>
        <v>8.031788975312816E-4</v>
      </c>
      <c r="K93" s="313">
        <f t="shared" si="15"/>
        <v>1.6444031112614135E-2</v>
      </c>
      <c r="L93" s="313">
        <f t="shared" si="15"/>
        <v>2.6166723030098069E-2</v>
      </c>
      <c r="M93" s="313">
        <f t="shared" si="15"/>
        <v>1.4541765302671624E-2</v>
      </c>
      <c r="N93" s="313">
        <f t="shared" si="15"/>
        <v>1.5514034494420018E-2</v>
      </c>
      <c r="O93" s="313">
        <f t="shared" si="15"/>
        <v>4.9628001352722349E-2</v>
      </c>
      <c r="P93" s="313">
        <f t="shared" si="15"/>
        <v>0.15716942847480553</v>
      </c>
      <c r="Q93" s="313">
        <f t="shared" si="15"/>
        <v>6.8143388569496088E-2</v>
      </c>
      <c r="R93" s="313">
        <f t="shared" si="15"/>
        <v>8.2051065268853557E-2</v>
      </c>
      <c r="S93" s="313">
        <f t="shared" si="15"/>
        <v>6.2774771728102807E-2</v>
      </c>
      <c r="T93" s="313">
        <f t="shared" si="15"/>
        <v>7.7316537030774415E-2</v>
      </c>
      <c r="U93" s="313">
        <f t="shared" si="15"/>
        <v>8.6827866080486968E-2</v>
      </c>
      <c r="V93" s="313">
        <f t="shared" si="15"/>
        <v>5.8040243490023659E-2</v>
      </c>
      <c r="W93" s="313">
        <f t="shared" si="15"/>
        <v>0.15196990192762933</v>
      </c>
      <c r="X93" s="313">
        <f t="shared" si="15"/>
        <v>2.5490361853229622E-2</v>
      </c>
      <c r="Y93" s="315">
        <f t="shared" si="15"/>
        <v>1.4795400743997291E-3</v>
      </c>
    </row>
    <row r="94" spans="1:25" x14ac:dyDescent="0.3">
      <c r="A94" s="245" t="s">
        <v>53</v>
      </c>
      <c r="B94" s="313">
        <f>B68/$Z$68</f>
        <v>0.19995492449853505</v>
      </c>
      <c r="C94" s="313">
        <f t="shared" ref="C94:Y94" si="16">C68/$Z$68</f>
        <v>5.0574712643678167E-2</v>
      </c>
      <c r="D94" s="313">
        <f t="shared" si="16"/>
        <v>3.4708136128014419E-2</v>
      </c>
      <c r="E94" s="313">
        <f t="shared" si="16"/>
        <v>1.9427541131395082E-2</v>
      </c>
      <c r="F94" s="313">
        <f t="shared" si="16"/>
        <v>9.2855533017804793E-3</v>
      </c>
      <c r="G94" s="313">
        <f t="shared" si="16"/>
        <v>5.1070543159792654E-2</v>
      </c>
      <c r="H94" s="313">
        <f t="shared" si="16"/>
        <v>7.5952219968447129E-2</v>
      </c>
      <c r="I94" s="313">
        <f t="shared" si="16"/>
        <v>4.8591390579220184E-2</v>
      </c>
      <c r="J94" s="313">
        <f t="shared" si="16"/>
        <v>3.700698670272707E-2</v>
      </c>
      <c r="K94" s="313">
        <f t="shared" si="16"/>
        <v>5.2062204192021629E-2</v>
      </c>
      <c r="L94" s="313">
        <f t="shared" si="16"/>
        <v>1.5776425512733824E-2</v>
      </c>
      <c r="M94" s="313">
        <f t="shared" si="16"/>
        <v>2.2492675231011942E-2</v>
      </c>
      <c r="N94" s="313">
        <f t="shared" si="16"/>
        <v>6.7613252197430685E-4</v>
      </c>
      <c r="O94" s="313">
        <f t="shared" si="16"/>
        <v>6.7748478701825557E-2</v>
      </c>
      <c r="P94" s="313">
        <f t="shared" si="16"/>
        <v>2.6008564345278335E-2</v>
      </c>
      <c r="Q94" s="313">
        <f t="shared" si="16"/>
        <v>6.2249267523101184E-2</v>
      </c>
      <c r="R94" s="313">
        <f t="shared" si="16"/>
        <v>6.2835249042145588E-2</v>
      </c>
      <c r="S94" s="313">
        <f t="shared" si="16"/>
        <v>2.0013522650439482E-2</v>
      </c>
      <c r="T94" s="313">
        <f t="shared" si="16"/>
        <v>4.7734956051386064E-2</v>
      </c>
      <c r="U94" s="313">
        <f t="shared" si="16"/>
        <v>2.4971827811584402E-2</v>
      </c>
      <c r="V94" s="313">
        <f t="shared" si="16"/>
        <v>4.5886860491322963E-2</v>
      </c>
      <c r="W94" s="313">
        <f t="shared" si="16"/>
        <v>2.1816542709037635E-2</v>
      </c>
      <c r="X94" s="313">
        <f t="shared" si="16"/>
        <v>1.7128690556682442E-3</v>
      </c>
      <c r="Y94" s="315">
        <f t="shared" si="16"/>
        <v>1.4424160468785216E-3</v>
      </c>
    </row>
    <row r="95" spans="1:25" x14ac:dyDescent="0.3">
      <c r="A95" s="245" t="s">
        <v>54</v>
      </c>
      <c r="B95" s="313">
        <f>B70/$Z$70</f>
        <v>0.42753623188405815</v>
      </c>
      <c r="C95" s="313">
        <f t="shared" ref="C95:Y95" si="17">C70/$Z$70</f>
        <v>0</v>
      </c>
      <c r="D95" s="313">
        <f t="shared" si="17"/>
        <v>0</v>
      </c>
      <c r="E95" s="313">
        <f t="shared" si="17"/>
        <v>1.8115942028985511E-2</v>
      </c>
      <c r="F95" s="313">
        <f t="shared" si="17"/>
        <v>0</v>
      </c>
      <c r="G95" s="313">
        <f t="shared" si="17"/>
        <v>0</v>
      </c>
      <c r="H95" s="313">
        <f t="shared" si="17"/>
        <v>8.3333333333333356E-2</v>
      </c>
      <c r="I95" s="313">
        <f t="shared" si="17"/>
        <v>0</v>
      </c>
      <c r="J95" s="313">
        <f t="shared" si="17"/>
        <v>0</v>
      </c>
      <c r="K95" s="313">
        <f t="shared" si="17"/>
        <v>6.5217391304347838E-2</v>
      </c>
      <c r="L95" s="313">
        <f t="shared" si="17"/>
        <v>9.4202898550724667E-2</v>
      </c>
      <c r="M95" s="313">
        <f t="shared" si="17"/>
        <v>5.4347826086956534E-2</v>
      </c>
      <c r="N95" s="313">
        <f t="shared" si="17"/>
        <v>5.4347826086956541E-2</v>
      </c>
      <c r="O95" s="313">
        <f t="shared" si="17"/>
        <v>2.1739130434782612E-2</v>
      </c>
      <c r="P95" s="313">
        <f t="shared" si="17"/>
        <v>0</v>
      </c>
      <c r="Q95" s="313">
        <f t="shared" si="17"/>
        <v>5.0724637681159437E-2</v>
      </c>
      <c r="R95" s="313">
        <f t="shared" si="17"/>
        <v>1.4492753623188409E-2</v>
      </c>
      <c r="S95" s="313">
        <f t="shared" si="17"/>
        <v>0</v>
      </c>
      <c r="T95" s="313">
        <f t="shared" si="17"/>
        <v>0</v>
      </c>
      <c r="U95" s="313">
        <f t="shared" si="17"/>
        <v>0</v>
      </c>
      <c r="V95" s="313">
        <f t="shared" si="17"/>
        <v>3.2608695652173919E-2</v>
      </c>
      <c r="W95" s="313">
        <f t="shared" si="17"/>
        <v>0</v>
      </c>
      <c r="X95" s="313">
        <f t="shared" si="17"/>
        <v>0</v>
      </c>
      <c r="Y95" s="315">
        <f t="shared" si="17"/>
        <v>8.3333333333333356E-2</v>
      </c>
    </row>
    <row r="96" spans="1:25" x14ac:dyDescent="0.3">
      <c r="A96" s="245" t="s">
        <v>57</v>
      </c>
      <c r="B96" s="313">
        <f>B74/$Z$74</f>
        <v>0.18913168350664994</v>
      </c>
      <c r="C96" s="313">
        <f t="shared" ref="C96:Y96" si="18">C74/$Z$74</f>
        <v>9.9531033421312282E-2</v>
      </c>
      <c r="D96" s="313">
        <f t="shared" si="18"/>
        <v>1.543632031177713E-2</v>
      </c>
      <c r="E96" s="313">
        <f t="shared" si="18"/>
        <v>1.998261186625612E-2</v>
      </c>
      <c r="F96" s="313">
        <f t="shared" si="18"/>
        <v>1.9420108488029407E-2</v>
      </c>
      <c r="G96" s="313">
        <f t="shared" si="18"/>
        <v>2.5295703628513241E-2</v>
      </c>
      <c r="H96" s="313">
        <f t="shared" si="18"/>
        <v>4.1204288584387905E-2</v>
      </c>
      <c r="I96" s="313">
        <f t="shared" si="18"/>
        <v>1.7192082077854508E-2</v>
      </c>
      <c r="J96" s="313">
        <f t="shared" si="18"/>
        <v>2.4328271108305717E-2</v>
      </c>
      <c r="K96" s="313">
        <f t="shared" si="18"/>
        <v>3.0143401716276611E-2</v>
      </c>
      <c r="L96" s="313">
        <f t="shared" si="18"/>
        <v>3.3206938030267107E-2</v>
      </c>
      <c r="M96" s="313">
        <f t="shared" si="18"/>
        <v>6.2889526718452438E-2</v>
      </c>
      <c r="N96" s="313">
        <f t="shared" si="18"/>
        <v>2.8131581816299593E-2</v>
      </c>
      <c r="O96" s="313">
        <f t="shared" si="18"/>
        <v>4.3934811904916792E-2</v>
      </c>
      <c r="P96" s="313">
        <f t="shared" si="18"/>
        <v>4.1754424217327876E-2</v>
      </c>
      <c r="Q96" s="313">
        <f t="shared" si="18"/>
        <v>3.6795874486624039E-2</v>
      </c>
      <c r="R96" s="313">
        <f t="shared" si="18"/>
        <v>5.5322298861526079E-2</v>
      </c>
      <c r="S96" s="313">
        <f t="shared" si="18"/>
        <v>4.3125411685595409E-2</v>
      </c>
      <c r="T96" s="313">
        <f t="shared" si="18"/>
        <v>4.4662218553633441E-2</v>
      </c>
      <c r="U96" s="313">
        <f t="shared" si="18"/>
        <v>4.2699411570163166E-2</v>
      </c>
      <c r="V96" s="313">
        <f t="shared" si="18"/>
        <v>3.2680163693979879E-2</v>
      </c>
      <c r="W96" s="313">
        <f t="shared" si="18"/>
        <v>3.0590930869800647E-2</v>
      </c>
      <c r="X96" s="313">
        <f t="shared" si="18"/>
        <v>1.8241050104026484E-2</v>
      </c>
      <c r="Y96" s="315">
        <f t="shared" si="18"/>
        <v>4.2998527780246237E-3</v>
      </c>
    </row>
  </sheetData>
  <hyperlinks>
    <hyperlink ref="B1" r:id="rId1" xr:uid="{00000000-0004-0000-0E00-000000000000}"/>
    <hyperlink ref="K1" location="ÍNDICE!A1" display="ÍNDICE!A1" xr:uid="{00000000-0004-0000-0E00-000001000000}"/>
  </hyperlinks>
  <pageMargins left="0.7" right="0.7" top="0.75" bottom="0.75" header="0.3" footer="0.3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autoPageBreaks="0"/>
  </sheetPr>
  <dimension ref="A1:AA71"/>
  <sheetViews>
    <sheetView zoomScale="70" zoomScaleNormal="70" workbookViewId="0">
      <selection activeCell="K7" sqref="K7"/>
    </sheetView>
  </sheetViews>
  <sheetFormatPr baseColWidth="10" defaultRowHeight="14.4" x14ac:dyDescent="0.3"/>
  <cols>
    <col min="1" max="1" width="19.109375" bestFit="1" customWidth="1"/>
    <col min="2" max="24" width="9.33203125" customWidth="1"/>
    <col min="25" max="25" width="17.88671875" customWidth="1"/>
    <col min="26" max="26" width="17" bestFit="1" customWidth="1"/>
    <col min="27" max="27" width="14.44140625" customWidth="1"/>
  </cols>
  <sheetData>
    <row r="1" spans="1:27" x14ac:dyDescent="0.3">
      <c r="A1" s="244" t="s">
        <v>154</v>
      </c>
      <c r="B1" s="49" t="s">
        <v>147</v>
      </c>
      <c r="J1" s="243" t="s">
        <v>156</v>
      </c>
      <c r="K1" s="49" t="s">
        <v>157</v>
      </c>
    </row>
    <row r="7" spans="1:27" ht="20.399999999999999" x14ac:dyDescent="0.3">
      <c r="A7" s="58" t="s">
        <v>73</v>
      </c>
    </row>
    <row r="9" spans="1:27" ht="31.2" x14ac:dyDescent="0.3">
      <c r="A9" s="334" t="s">
        <v>58</v>
      </c>
      <c r="B9" s="248" t="s">
        <v>151</v>
      </c>
      <c r="C9" s="248">
        <v>2000</v>
      </c>
      <c r="D9" s="248">
        <v>2001</v>
      </c>
      <c r="E9" s="248">
        <v>2002</v>
      </c>
      <c r="F9" s="248">
        <v>2003</v>
      </c>
      <c r="G9" s="248">
        <v>2004</v>
      </c>
      <c r="H9" s="248">
        <v>2005</v>
      </c>
      <c r="I9" s="248">
        <v>2006</v>
      </c>
      <c r="J9" s="248">
        <v>2007</v>
      </c>
      <c r="K9" s="248">
        <v>2008</v>
      </c>
      <c r="L9" s="248">
        <v>2009</v>
      </c>
      <c r="M9" s="248">
        <v>2010</v>
      </c>
      <c r="N9" s="248">
        <v>2011</v>
      </c>
      <c r="O9" s="248">
        <v>2012</v>
      </c>
      <c r="P9" s="248">
        <v>2013</v>
      </c>
      <c r="Q9" s="248">
        <v>2014</v>
      </c>
      <c r="R9" s="248">
        <v>2015</v>
      </c>
      <c r="S9" s="248">
        <v>2016</v>
      </c>
      <c r="T9" s="248">
        <v>2017</v>
      </c>
      <c r="U9" s="248">
        <v>2018</v>
      </c>
      <c r="V9" s="248">
        <v>2019</v>
      </c>
      <c r="W9" s="248">
        <v>2020</v>
      </c>
      <c r="X9" s="248">
        <v>2021</v>
      </c>
      <c r="Y9" s="249" t="s">
        <v>152</v>
      </c>
      <c r="Z9" s="249" t="s">
        <v>146</v>
      </c>
      <c r="AA9" s="250" t="s">
        <v>155</v>
      </c>
    </row>
    <row r="10" spans="1:27" x14ac:dyDescent="0.3">
      <c r="A10" s="245" t="s">
        <v>6</v>
      </c>
      <c r="B10" s="257">
        <v>91.069999999999979</v>
      </c>
      <c r="C10" s="257">
        <v>46.23</v>
      </c>
      <c r="D10" s="257">
        <v>5.51</v>
      </c>
      <c r="E10" s="257">
        <v>6.3599999999999994</v>
      </c>
      <c r="F10" s="257">
        <v>0.8899999999999999</v>
      </c>
      <c r="G10" s="257">
        <v>7.9099999999999993</v>
      </c>
      <c r="H10" s="257">
        <v>5.23</v>
      </c>
      <c r="I10" s="257">
        <v>12.479999999999999</v>
      </c>
      <c r="J10" s="257">
        <v>3.54</v>
      </c>
      <c r="K10" s="257">
        <v>2.15</v>
      </c>
      <c r="L10" s="257">
        <v>7.1700000000000008</v>
      </c>
      <c r="M10" s="257">
        <v>9.370000000000001</v>
      </c>
      <c r="N10" s="257">
        <v>5.3599999999999994</v>
      </c>
      <c r="O10" s="257">
        <v>1.0900000000000001</v>
      </c>
      <c r="P10" s="257">
        <v>17.010000000000002</v>
      </c>
      <c r="Q10" s="257">
        <v>12.58</v>
      </c>
      <c r="R10" s="257">
        <v>59</v>
      </c>
      <c r="S10" s="257">
        <v>32.650000000000006</v>
      </c>
      <c r="T10" s="257">
        <v>2.62</v>
      </c>
      <c r="U10" s="257">
        <v>3.8600000000000003</v>
      </c>
      <c r="V10" s="257">
        <v>0.77</v>
      </c>
      <c r="W10" s="257">
        <v>2.0300000000000002</v>
      </c>
      <c r="X10" s="257">
        <v>0.09</v>
      </c>
      <c r="Y10" s="257">
        <v>1.7600000000000002</v>
      </c>
      <c r="Z10" s="257">
        <v>336.73</v>
      </c>
      <c r="AA10" s="258">
        <f t="shared" ref="AA10:AA53" si="0">Z10/$Z$53</f>
        <v>2.2174515737103599E-2</v>
      </c>
    </row>
    <row r="11" spans="1:27" x14ac:dyDescent="0.3">
      <c r="A11" s="33" t="s">
        <v>7</v>
      </c>
      <c r="B11" s="59">
        <v>26.92</v>
      </c>
      <c r="C11" s="59">
        <v>17.710000000000004</v>
      </c>
      <c r="D11" s="59">
        <v>0.56000000000000005</v>
      </c>
      <c r="E11" s="59"/>
      <c r="F11" s="59">
        <v>0.54</v>
      </c>
      <c r="G11" s="59">
        <v>2.23</v>
      </c>
      <c r="H11" s="59">
        <v>1.39</v>
      </c>
      <c r="I11" s="59">
        <v>1.2</v>
      </c>
      <c r="J11" s="59">
        <v>0.66999999999999993</v>
      </c>
      <c r="K11" s="59"/>
      <c r="L11" s="59">
        <v>5.68</v>
      </c>
      <c r="M11" s="59">
        <v>0.90000000000000013</v>
      </c>
      <c r="N11" s="59">
        <v>0.25</v>
      </c>
      <c r="O11" s="59"/>
      <c r="P11" s="59">
        <v>16.39</v>
      </c>
      <c r="Q11" s="59">
        <v>5.1599999999999993</v>
      </c>
      <c r="R11" s="59">
        <v>56.000000000000007</v>
      </c>
      <c r="S11" s="59">
        <v>10.45</v>
      </c>
      <c r="T11" s="59">
        <v>0.08</v>
      </c>
      <c r="U11" s="59">
        <v>0.14000000000000001</v>
      </c>
      <c r="V11" s="59">
        <v>0.03</v>
      </c>
      <c r="W11" s="59"/>
      <c r="X11" s="59"/>
      <c r="Y11" s="59">
        <v>0.48000000000000004</v>
      </c>
      <c r="Z11" s="59">
        <v>146.77999999999992</v>
      </c>
      <c r="AA11" s="251">
        <f t="shared" si="0"/>
        <v>9.6658314373298023E-3</v>
      </c>
    </row>
    <row r="12" spans="1:27" x14ac:dyDescent="0.3">
      <c r="A12" s="33" t="s">
        <v>8</v>
      </c>
      <c r="B12" s="59">
        <v>19.739999999999998</v>
      </c>
      <c r="C12" s="59">
        <v>0.53</v>
      </c>
      <c r="D12" s="59"/>
      <c r="E12" s="59"/>
      <c r="F12" s="59">
        <v>0.16999999999999998</v>
      </c>
      <c r="G12" s="59">
        <v>0.08</v>
      </c>
      <c r="H12" s="59"/>
      <c r="I12" s="59"/>
      <c r="J12" s="59"/>
      <c r="K12" s="59">
        <v>0.74</v>
      </c>
      <c r="L12" s="59"/>
      <c r="M12" s="59"/>
      <c r="N12" s="59"/>
      <c r="O12" s="59"/>
      <c r="P12" s="59"/>
      <c r="Q12" s="59">
        <v>0.25</v>
      </c>
      <c r="R12" s="59"/>
      <c r="S12" s="59"/>
      <c r="T12" s="59">
        <v>0.25</v>
      </c>
      <c r="U12" s="59"/>
      <c r="V12" s="59"/>
      <c r="W12" s="59"/>
      <c r="X12" s="59"/>
      <c r="Y12" s="59">
        <v>0.08</v>
      </c>
      <c r="Z12" s="59">
        <v>21.84</v>
      </c>
      <c r="AA12" s="251">
        <f t="shared" si="0"/>
        <v>1.4382188213059204E-3</v>
      </c>
    </row>
    <row r="13" spans="1:27" x14ac:dyDescent="0.3">
      <c r="A13" s="33" t="s">
        <v>9</v>
      </c>
      <c r="B13" s="59">
        <v>6.09</v>
      </c>
      <c r="C13" s="59">
        <v>4.5599999999999996</v>
      </c>
      <c r="D13" s="59">
        <v>0.36</v>
      </c>
      <c r="E13" s="59">
        <v>0.01</v>
      </c>
      <c r="F13" s="59">
        <v>0.18</v>
      </c>
      <c r="G13" s="59">
        <v>1.45</v>
      </c>
      <c r="H13" s="59">
        <v>1.05</v>
      </c>
      <c r="I13" s="59">
        <v>0.92</v>
      </c>
      <c r="J13" s="59">
        <v>0.77</v>
      </c>
      <c r="K13" s="59"/>
      <c r="L13" s="59">
        <v>0.03</v>
      </c>
      <c r="M13" s="59">
        <v>0.29000000000000004</v>
      </c>
      <c r="N13" s="59"/>
      <c r="O13" s="59">
        <v>0.18</v>
      </c>
      <c r="P13" s="59">
        <v>0.49</v>
      </c>
      <c r="Q13" s="59"/>
      <c r="R13" s="59">
        <v>1.1100000000000001</v>
      </c>
      <c r="S13" s="59">
        <v>7.07</v>
      </c>
      <c r="T13" s="59">
        <v>0.03</v>
      </c>
      <c r="U13" s="59"/>
      <c r="V13" s="59">
        <v>0.41</v>
      </c>
      <c r="W13" s="59"/>
      <c r="X13" s="59"/>
      <c r="Y13" s="59">
        <v>0.27</v>
      </c>
      <c r="Z13" s="59">
        <v>25.270000000000003</v>
      </c>
      <c r="AA13" s="251">
        <f t="shared" si="0"/>
        <v>1.6640929310622991E-3</v>
      </c>
    </row>
    <row r="14" spans="1:27" x14ac:dyDescent="0.3">
      <c r="A14" s="33" t="s">
        <v>10</v>
      </c>
      <c r="B14" s="59">
        <v>19.639999999999997</v>
      </c>
      <c r="C14" s="59">
        <v>16.68</v>
      </c>
      <c r="D14" s="59">
        <v>3.75</v>
      </c>
      <c r="E14" s="59">
        <v>5.8999999999999995</v>
      </c>
      <c r="F14" s="59"/>
      <c r="G14" s="59">
        <v>2.8299999999999992</v>
      </c>
      <c r="H14" s="59">
        <v>1.02</v>
      </c>
      <c r="I14" s="59">
        <v>0.11</v>
      </c>
      <c r="J14" s="59">
        <v>1.45</v>
      </c>
      <c r="K14" s="59">
        <v>0.8</v>
      </c>
      <c r="L14" s="59">
        <v>7.0000000000000007E-2</v>
      </c>
      <c r="M14" s="59">
        <v>6.4600000000000009</v>
      </c>
      <c r="N14" s="59"/>
      <c r="O14" s="59">
        <v>0.52</v>
      </c>
      <c r="P14" s="59"/>
      <c r="Q14" s="59">
        <v>0.89</v>
      </c>
      <c r="R14" s="59">
        <v>1.52</v>
      </c>
      <c r="S14" s="59"/>
      <c r="T14" s="59">
        <v>1.9300000000000002</v>
      </c>
      <c r="U14" s="59">
        <v>0.3</v>
      </c>
      <c r="V14" s="59"/>
      <c r="W14" s="59">
        <v>0.16</v>
      </c>
      <c r="X14" s="59">
        <v>0.09</v>
      </c>
      <c r="Y14" s="59">
        <v>0.52</v>
      </c>
      <c r="Z14" s="59">
        <v>64.639999999999972</v>
      </c>
      <c r="AA14" s="251">
        <f t="shared" si="0"/>
        <v>4.2567062550006706E-3</v>
      </c>
    </row>
    <row r="15" spans="1:27" x14ac:dyDescent="0.3">
      <c r="A15" s="33" t="s">
        <v>11</v>
      </c>
      <c r="B15" s="59">
        <v>2.75</v>
      </c>
      <c r="C15" s="59">
        <v>0.17</v>
      </c>
      <c r="D15" s="59"/>
      <c r="E15" s="59"/>
      <c r="F15" s="59"/>
      <c r="G15" s="59"/>
      <c r="H15" s="59">
        <v>0.27</v>
      </c>
      <c r="I15" s="59"/>
      <c r="J15" s="59">
        <v>0.42</v>
      </c>
      <c r="K15" s="59">
        <v>0.1</v>
      </c>
      <c r="L15" s="59">
        <v>1.06</v>
      </c>
      <c r="M15" s="59"/>
      <c r="N15" s="59">
        <v>3.22</v>
      </c>
      <c r="O15" s="59">
        <v>0.19</v>
      </c>
      <c r="P15" s="59"/>
      <c r="Q15" s="59">
        <v>5.0600000000000005</v>
      </c>
      <c r="R15" s="59"/>
      <c r="S15" s="59"/>
      <c r="T15" s="59"/>
      <c r="U15" s="59"/>
      <c r="V15" s="59"/>
      <c r="W15" s="59"/>
      <c r="X15" s="59"/>
      <c r="Y15" s="59">
        <v>0.01</v>
      </c>
      <c r="Z15" s="59">
        <v>13.25</v>
      </c>
      <c r="AA15" s="251">
        <f t="shared" si="0"/>
        <v>8.725457592629783E-4</v>
      </c>
    </row>
    <row r="16" spans="1:27" x14ac:dyDescent="0.3">
      <c r="A16" s="33" t="s">
        <v>12</v>
      </c>
      <c r="B16" s="59">
        <v>6.12</v>
      </c>
      <c r="C16" s="59">
        <v>3.58</v>
      </c>
      <c r="D16" s="59">
        <v>0.28000000000000003</v>
      </c>
      <c r="E16" s="59">
        <v>0.45</v>
      </c>
      <c r="F16" s="59"/>
      <c r="G16" s="59"/>
      <c r="H16" s="59">
        <v>0.92999999999999994</v>
      </c>
      <c r="I16" s="59"/>
      <c r="J16" s="59">
        <v>0.02</v>
      </c>
      <c r="K16" s="59"/>
      <c r="L16" s="59">
        <v>0.15</v>
      </c>
      <c r="M16" s="59">
        <v>1.56</v>
      </c>
      <c r="N16" s="59"/>
      <c r="O16" s="59"/>
      <c r="P16" s="59"/>
      <c r="Q16" s="59">
        <v>0.36</v>
      </c>
      <c r="R16" s="59"/>
      <c r="S16" s="59">
        <v>0.43</v>
      </c>
      <c r="T16" s="59">
        <v>0.33</v>
      </c>
      <c r="U16" s="59">
        <v>0.28000000000000003</v>
      </c>
      <c r="V16" s="59">
        <v>0.03</v>
      </c>
      <c r="W16" s="59">
        <v>0.28000000000000003</v>
      </c>
      <c r="X16" s="59"/>
      <c r="Y16" s="59">
        <v>0.19</v>
      </c>
      <c r="Z16" s="59">
        <v>14.989999999999998</v>
      </c>
      <c r="AA16" s="251">
        <f t="shared" si="0"/>
        <v>9.8712912689449383E-4</v>
      </c>
    </row>
    <row r="17" spans="1:27" x14ac:dyDescent="0.3">
      <c r="A17" s="33" t="s">
        <v>13</v>
      </c>
      <c r="B17" s="59">
        <v>4.58</v>
      </c>
      <c r="C17" s="59">
        <v>1.29</v>
      </c>
      <c r="D17" s="59">
        <v>0.25</v>
      </c>
      <c r="E17" s="59"/>
      <c r="F17" s="59"/>
      <c r="G17" s="59">
        <v>1.32</v>
      </c>
      <c r="H17" s="59"/>
      <c r="I17" s="59"/>
      <c r="J17" s="59">
        <v>0.21</v>
      </c>
      <c r="K17" s="59">
        <v>0.22</v>
      </c>
      <c r="L17" s="59"/>
      <c r="M17" s="59">
        <v>0.02</v>
      </c>
      <c r="N17" s="59"/>
      <c r="O17" s="59">
        <v>0</v>
      </c>
      <c r="P17" s="59"/>
      <c r="Q17" s="59">
        <v>0.2</v>
      </c>
      <c r="R17" s="59">
        <v>0.18</v>
      </c>
      <c r="S17" s="59"/>
      <c r="T17" s="59"/>
      <c r="U17" s="59"/>
      <c r="V17" s="59">
        <v>0.3</v>
      </c>
      <c r="W17" s="59"/>
      <c r="X17" s="59"/>
      <c r="Y17" s="59">
        <v>0.14000000000000001</v>
      </c>
      <c r="Z17" s="59">
        <v>8.7099999999999991</v>
      </c>
      <c r="AA17" s="251">
        <f t="shared" si="0"/>
        <v>5.7357536325890863E-4</v>
      </c>
    </row>
    <row r="18" spans="1:27" x14ac:dyDescent="0.3">
      <c r="A18" s="33" t="s">
        <v>14</v>
      </c>
      <c r="B18" s="59">
        <v>5.23</v>
      </c>
      <c r="C18" s="59">
        <v>1.71</v>
      </c>
      <c r="D18" s="59">
        <v>0.31</v>
      </c>
      <c r="E18" s="59"/>
      <c r="F18" s="59"/>
      <c r="G18" s="59"/>
      <c r="H18" s="59">
        <v>0.57000000000000006</v>
      </c>
      <c r="I18" s="59">
        <v>10.25</v>
      </c>
      <c r="J18" s="59"/>
      <c r="K18" s="59">
        <v>0.28999999999999998</v>
      </c>
      <c r="L18" s="59">
        <v>0.18</v>
      </c>
      <c r="M18" s="59">
        <v>0.14000000000000001</v>
      </c>
      <c r="N18" s="59">
        <v>1.89</v>
      </c>
      <c r="O18" s="59">
        <v>0.2</v>
      </c>
      <c r="P18" s="59">
        <v>0.13</v>
      </c>
      <c r="Q18" s="59">
        <v>0.66</v>
      </c>
      <c r="R18" s="59">
        <v>0.19</v>
      </c>
      <c r="S18" s="59">
        <v>14.7</v>
      </c>
      <c r="T18" s="59"/>
      <c r="U18" s="59">
        <v>3.14</v>
      </c>
      <c r="V18" s="59"/>
      <c r="W18" s="59">
        <v>1.59</v>
      </c>
      <c r="X18" s="59"/>
      <c r="Y18" s="59">
        <v>7.0000000000000007E-2</v>
      </c>
      <c r="Z18" s="59">
        <v>41.250000000000007</v>
      </c>
      <c r="AA18" s="251">
        <f t="shared" si="0"/>
        <v>2.7164160429885178E-3</v>
      </c>
    </row>
    <row r="19" spans="1:27" x14ac:dyDescent="0.3">
      <c r="A19" s="245" t="s">
        <v>15</v>
      </c>
      <c r="B19" s="257">
        <v>93.150000000000034</v>
      </c>
      <c r="C19" s="257">
        <v>179.79</v>
      </c>
      <c r="D19" s="257">
        <v>14.190000000000001</v>
      </c>
      <c r="E19" s="257">
        <v>25.549999999999997</v>
      </c>
      <c r="F19" s="257">
        <v>17.27</v>
      </c>
      <c r="G19" s="257">
        <v>19.97</v>
      </c>
      <c r="H19" s="257">
        <v>34.139999999999993</v>
      </c>
      <c r="I19" s="257">
        <v>37.279999999999994</v>
      </c>
      <c r="J19" s="257">
        <v>70.399999999999991</v>
      </c>
      <c r="K19" s="257">
        <v>68.160000000000011</v>
      </c>
      <c r="L19" s="257">
        <v>112.21000000000001</v>
      </c>
      <c r="M19" s="257">
        <v>116.89999999999999</v>
      </c>
      <c r="N19" s="257">
        <v>87.000000000000014</v>
      </c>
      <c r="O19" s="257">
        <v>236.33999999999997</v>
      </c>
      <c r="P19" s="257">
        <v>197.45999999999995</v>
      </c>
      <c r="Q19" s="257">
        <v>229.90000000000006</v>
      </c>
      <c r="R19" s="257">
        <v>224.35999999999996</v>
      </c>
      <c r="S19" s="257">
        <v>260.34999999999997</v>
      </c>
      <c r="T19" s="257">
        <v>179.66</v>
      </c>
      <c r="U19" s="257">
        <v>171.44</v>
      </c>
      <c r="V19" s="257">
        <v>116.07</v>
      </c>
      <c r="W19" s="257">
        <v>82.32</v>
      </c>
      <c r="X19" s="257">
        <v>100.76000000000002</v>
      </c>
      <c r="Y19" s="257">
        <v>11.299999999999999</v>
      </c>
      <c r="Z19" s="257">
        <v>2685.9699999999971</v>
      </c>
      <c r="AA19" s="258">
        <f t="shared" si="0"/>
        <v>0.17687786664208144</v>
      </c>
    </row>
    <row r="20" spans="1:27" x14ac:dyDescent="0.3">
      <c r="A20" s="33" t="s">
        <v>16</v>
      </c>
      <c r="B20" s="59">
        <v>2.7299999999999995</v>
      </c>
      <c r="C20" s="59">
        <v>3.14</v>
      </c>
      <c r="D20" s="59">
        <v>2.61</v>
      </c>
      <c r="E20" s="59">
        <v>13.069999999999999</v>
      </c>
      <c r="F20" s="59">
        <v>2.7600000000000002</v>
      </c>
      <c r="G20" s="59">
        <v>1.17</v>
      </c>
      <c r="H20" s="59">
        <v>19</v>
      </c>
      <c r="I20" s="59">
        <v>13.98</v>
      </c>
      <c r="J20" s="59">
        <v>21.419999999999998</v>
      </c>
      <c r="K20" s="59">
        <v>21.73</v>
      </c>
      <c r="L20" s="59">
        <v>21.12</v>
      </c>
      <c r="M20" s="59">
        <v>37.129999999999995</v>
      </c>
      <c r="N20" s="59">
        <v>15.950000000000001</v>
      </c>
      <c r="O20" s="59">
        <v>82.689999999999969</v>
      </c>
      <c r="P20" s="59">
        <v>48.370000000000005</v>
      </c>
      <c r="Q20" s="59">
        <v>76.859999999999985</v>
      </c>
      <c r="R20" s="59">
        <v>68.75</v>
      </c>
      <c r="S20" s="59">
        <v>135.11000000000004</v>
      </c>
      <c r="T20" s="59">
        <v>55.64</v>
      </c>
      <c r="U20" s="59">
        <v>26.32</v>
      </c>
      <c r="V20" s="59">
        <v>44.910000000000004</v>
      </c>
      <c r="W20" s="59">
        <v>38.190000000000012</v>
      </c>
      <c r="X20" s="59">
        <v>37.04</v>
      </c>
      <c r="Y20" s="59">
        <v>0.49</v>
      </c>
      <c r="Z20" s="59">
        <v>790.17999999999927</v>
      </c>
      <c r="AA20" s="251">
        <f t="shared" si="0"/>
        <v>5.2035336456937323E-2</v>
      </c>
    </row>
    <row r="21" spans="1:27" x14ac:dyDescent="0.3">
      <c r="A21" s="33" t="s">
        <v>17</v>
      </c>
      <c r="B21" s="59">
        <v>22.84</v>
      </c>
      <c r="C21" s="59">
        <v>9.7899999999999991</v>
      </c>
      <c r="D21" s="59">
        <v>1.24</v>
      </c>
      <c r="E21" s="59"/>
      <c r="F21" s="59">
        <v>1.5899999999999999</v>
      </c>
      <c r="G21" s="59">
        <v>0.67999999999999994</v>
      </c>
      <c r="H21" s="59">
        <v>3.99</v>
      </c>
      <c r="I21" s="59">
        <v>0.45</v>
      </c>
      <c r="J21" s="59">
        <v>0.97</v>
      </c>
      <c r="K21" s="59">
        <v>10.4</v>
      </c>
      <c r="L21" s="59">
        <v>11.629999999999999</v>
      </c>
      <c r="M21" s="59">
        <v>16.98</v>
      </c>
      <c r="N21" s="59">
        <v>5.71</v>
      </c>
      <c r="O21" s="59">
        <v>9.42</v>
      </c>
      <c r="P21" s="59">
        <v>3.4899999999999998</v>
      </c>
      <c r="Q21" s="59">
        <v>1.27</v>
      </c>
      <c r="R21" s="59">
        <v>13.100000000000001</v>
      </c>
      <c r="S21" s="59">
        <v>7.74</v>
      </c>
      <c r="T21" s="59">
        <v>14.209999999999999</v>
      </c>
      <c r="U21" s="59">
        <v>4.68</v>
      </c>
      <c r="V21" s="59">
        <v>5.0200000000000005</v>
      </c>
      <c r="W21" s="59">
        <v>1.24</v>
      </c>
      <c r="X21" s="59">
        <v>9.61</v>
      </c>
      <c r="Y21" s="59">
        <v>7.0000000000000007E-2</v>
      </c>
      <c r="Z21" s="59">
        <v>156.11999999999992</v>
      </c>
      <c r="AA21" s="251">
        <f t="shared" si="0"/>
        <v>1.0280893881972536E-2</v>
      </c>
    </row>
    <row r="22" spans="1:27" x14ac:dyDescent="0.3">
      <c r="A22" s="33" t="s">
        <v>18</v>
      </c>
      <c r="B22" s="59">
        <v>67.580000000000027</v>
      </c>
      <c r="C22" s="59">
        <v>166.85999999999999</v>
      </c>
      <c r="D22" s="59">
        <v>10.34</v>
      </c>
      <c r="E22" s="59">
        <v>12.479999999999999</v>
      </c>
      <c r="F22" s="59">
        <v>12.92</v>
      </c>
      <c r="G22" s="59">
        <v>18.12</v>
      </c>
      <c r="H22" s="59">
        <v>11.15</v>
      </c>
      <c r="I22" s="59">
        <v>22.85</v>
      </c>
      <c r="J22" s="59">
        <v>48.009999999999991</v>
      </c>
      <c r="K22" s="59">
        <v>36.03</v>
      </c>
      <c r="L22" s="59">
        <v>79.460000000000008</v>
      </c>
      <c r="M22" s="59">
        <v>62.79</v>
      </c>
      <c r="N22" s="59">
        <v>65.339999999999989</v>
      </c>
      <c r="O22" s="59">
        <v>144.23000000000002</v>
      </c>
      <c r="P22" s="59">
        <v>145.59999999999997</v>
      </c>
      <c r="Q22" s="59">
        <v>151.77000000000001</v>
      </c>
      <c r="R22" s="59">
        <v>142.51</v>
      </c>
      <c r="S22" s="59">
        <v>117.5</v>
      </c>
      <c r="T22" s="59">
        <v>109.80999999999999</v>
      </c>
      <c r="U22" s="59">
        <v>140.44000000000008</v>
      </c>
      <c r="V22" s="59">
        <v>66.139999999999986</v>
      </c>
      <c r="W22" s="59">
        <v>42.89</v>
      </c>
      <c r="X22" s="59">
        <v>54.110000000000014</v>
      </c>
      <c r="Y22" s="59">
        <v>10.739999999999998</v>
      </c>
      <c r="Z22" s="59">
        <v>1739.670000000003</v>
      </c>
      <c r="AA22" s="251">
        <f t="shared" si="0"/>
        <v>0.11456163630317193</v>
      </c>
    </row>
    <row r="23" spans="1:27" x14ac:dyDescent="0.3">
      <c r="A23" s="245" t="s">
        <v>19</v>
      </c>
      <c r="B23" s="257">
        <v>385.3</v>
      </c>
      <c r="C23" s="257">
        <v>85.419999999999973</v>
      </c>
      <c r="D23" s="257">
        <v>15.229999999999999</v>
      </c>
      <c r="E23" s="257">
        <v>36.840000000000003</v>
      </c>
      <c r="F23" s="257">
        <v>22.369999999999994</v>
      </c>
      <c r="G23" s="257">
        <v>83.640000000000015</v>
      </c>
      <c r="H23" s="257">
        <v>44.749999999999993</v>
      </c>
      <c r="I23" s="257">
        <v>37.479999999999997</v>
      </c>
      <c r="J23" s="257">
        <v>41.829999999999991</v>
      </c>
      <c r="K23" s="257">
        <v>40.710000000000008</v>
      </c>
      <c r="L23" s="257">
        <v>25.19</v>
      </c>
      <c r="M23" s="257">
        <v>69.67</v>
      </c>
      <c r="N23" s="257">
        <v>49.000000000000007</v>
      </c>
      <c r="O23" s="257">
        <v>112.31</v>
      </c>
      <c r="P23" s="257">
        <v>99.499999999999986</v>
      </c>
      <c r="Q23" s="257">
        <v>166.71000000000006</v>
      </c>
      <c r="R23" s="257">
        <v>289.02999999999997</v>
      </c>
      <c r="S23" s="257">
        <v>152.38000000000005</v>
      </c>
      <c r="T23" s="257">
        <v>111.59</v>
      </c>
      <c r="U23" s="257">
        <v>45.61</v>
      </c>
      <c r="V23" s="257">
        <v>79.97999999999999</v>
      </c>
      <c r="W23" s="257">
        <v>22.609999999999996</v>
      </c>
      <c r="X23" s="257">
        <v>9.2899999999999991</v>
      </c>
      <c r="Y23" s="257">
        <v>3.23</v>
      </c>
      <c r="Z23" s="257">
        <v>2029.6700000000003</v>
      </c>
      <c r="AA23" s="258">
        <f t="shared" si="0"/>
        <v>0.13365886424175769</v>
      </c>
    </row>
    <row r="24" spans="1:27" x14ac:dyDescent="0.3">
      <c r="A24" s="33" t="s">
        <v>20</v>
      </c>
      <c r="B24" s="59">
        <v>35.330000000000005</v>
      </c>
      <c r="C24" s="59">
        <v>13.63</v>
      </c>
      <c r="D24" s="59">
        <v>0.59</v>
      </c>
      <c r="E24" s="59">
        <v>0.58000000000000007</v>
      </c>
      <c r="F24" s="59">
        <v>3.94</v>
      </c>
      <c r="G24" s="59">
        <v>32.199999999999996</v>
      </c>
      <c r="H24" s="59">
        <v>9.1999999999999993</v>
      </c>
      <c r="I24" s="59">
        <v>3.41</v>
      </c>
      <c r="J24" s="59">
        <v>19.809999999999999</v>
      </c>
      <c r="K24" s="59">
        <v>30.579999999999995</v>
      </c>
      <c r="L24" s="59">
        <v>1.31</v>
      </c>
      <c r="M24" s="59">
        <v>23.19</v>
      </c>
      <c r="N24" s="59">
        <v>9.23</v>
      </c>
      <c r="O24" s="59">
        <v>38.269999999999996</v>
      </c>
      <c r="P24" s="59">
        <v>15.35</v>
      </c>
      <c r="Q24" s="59">
        <v>27.150000000000002</v>
      </c>
      <c r="R24" s="59">
        <v>31.06</v>
      </c>
      <c r="S24" s="59">
        <v>9.86</v>
      </c>
      <c r="T24" s="59">
        <v>34.03</v>
      </c>
      <c r="U24" s="59">
        <v>5.7299999999999995</v>
      </c>
      <c r="V24" s="59">
        <v>58.739999999999995</v>
      </c>
      <c r="W24" s="59">
        <v>1.82</v>
      </c>
      <c r="X24" s="59">
        <v>0.43000000000000005</v>
      </c>
      <c r="Y24" s="59">
        <v>0.28000000000000003</v>
      </c>
      <c r="Z24" s="59">
        <v>405.72000000000008</v>
      </c>
      <c r="AA24" s="251">
        <f t="shared" si="0"/>
        <v>2.6717680411183064E-2</v>
      </c>
    </row>
    <row r="25" spans="1:27" x14ac:dyDescent="0.3">
      <c r="A25" s="33" t="s">
        <v>21</v>
      </c>
      <c r="B25" s="59">
        <v>3.85</v>
      </c>
      <c r="C25" s="59">
        <v>2.11</v>
      </c>
      <c r="D25" s="59">
        <v>0.06</v>
      </c>
      <c r="E25" s="59">
        <v>0.67</v>
      </c>
      <c r="F25" s="59">
        <v>0.39</v>
      </c>
      <c r="G25" s="59"/>
      <c r="H25" s="59">
        <v>0.96</v>
      </c>
      <c r="I25" s="59"/>
      <c r="J25" s="59"/>
      <c r="K25" s="59">
        <v>0.13</v>
      </c>
      <c r="L25" s="59">
        <v>0.25</v>
      </c>
      <c r="M25" s="59">
        <v>1.03</v>
      </c>
      <c r="N25" s="59"/>
      <c r="O25" s="59">
        <v>0.18</v>
      </c>
      <c r="P25" s="59">
        <v>3.4400000000000004</v>
      </c>
      <c r="Q25" s="59">
        <v>2.0300000000000002</v>
      </c>
      <c r="R25" s="59">
        <v>1.83</v>
      </c>
      <c r="S25" s="59">
        <v>1.18</v>
      </c>
      <c r="T25" s="59"/>
      <c r="U25" s="59"/>
      <c r="V25" s="59"/>
      <c r="W25" s="59"/>
      <c r="X25" s="59"/>
      <c r="Y25" s="59">
        <v>0.29000000000000004</v>
      </c>
      <c r="Z25" s="59">
        <v>18.400000000000002</v>
      </c>
      <c r="AA25" s="251">
        <f t="shared" si="0"/>
        <v>1.2116861864482115E-3</v>
      </c>
    </row>
    <row r="26" spans="1:27" x14ac:dyDescent="0.3">
      <c r="A26" s="33" t="s">
        <v>22</v>
      </c>
      <c r="B26" s="59">
        <v>346.12000000000012</v>
      </c>
      <c r="C26" s="59">
        <v>69.679999999999978</v>
      </c>
      <c r="D26" s="59">
        <v>14.58</v>
      </c>
      <c r="E26" s="59">
        <v>35.590000000000003</v>
      </c>
      <c r="F26" s="59">
        <v>18.039999999999996</v>
      </c>
      <c r="G26" s="59">
        <v>51.440000000000005</v>
      </c>
      <c r="H26" s="59">
        <v>34.590000000000003</v>
      </c>
      <c r="I26" s="59">
        <v>34.07</v>
      </c>
      <c r="J26" s="59">
        <v>22.02</v>
      </c>
      <c r="K26" s="59">
        <v>10</v>
      </c>
      <c r="L26" s="59">
        <v>23.630000000000006</v>
      </c>
      <c r="M26" s="59">
        <v>45.45</v>
      </c>
      <c r="N26" s="59">
        <v>39.770000000000003</v>
      </c>
      <c r="O26" s="59">
        <v>73.86</v>
      </c>
      <c r="P26" s="59">
        <v>80.70999999999998</v>
      </c>
      <c r="Q26" s="59">
        <v>137.53000000000003</v>
      </c>
      <c r="R26" s="59">
        <v>256.13999999999993</v>
      </c>
      <c r="S26" s="59">
        <v>141.34000000000006</v>
      </c>
      <c r="T26" s="59">
        <v>77.56</v>
      </c>
      <c r="U26" s="59">
        <v>39.880000000000003</v>
      </c>
      <c r="V26" s="59">
        <v>21.24</v>
      </c>
      <c r="W26" s="59">
        <v>20.789999999999996</v>
      </c>
      <c r="X26" s="59">
        <v>8.86</v>
      </c>
      <c r="Y26" s="59">
        <v>2.66</v>
      </c>
      <c r="Z26" s="59">
        <v>1605.5499999999997</v>
      </c>
      <c r="AA26" s="251">
        <f t="shared" si="0"/>
        <v>0.10572949764412638</v>
      </c>
    </row>
    <row r="27" spans="1:27" x14ac:dyDescent="0.3">
      <c r="A27" s="245" t="s">
        <v>60</v>
      </c>
      <c r="B27" s="257"/>
      <c r="C27" s="257"/>
      <c r="D27" s="257"/>
      <c r="E27" s="257"/>
      <c r="F27" s="257"/>
      <c r="G27" s="257"/>
      <c r="H27" s="257"/>
      <c r="I27" s="257"/>
      <c r="J27" s="257"/>
      <c r="K27" s="257"/>
      <c r="L27" s="257">
        <v>0.11</v>
      </c>
      <c r="M27" s="257"/>
      <c r="N27" s="257"/>
      <c r="O27" s="257"/>
      <c r="P27" s="257"/>
      <c r="Q27" s="257"/>
      <c r="R27" s="257"/>
      <c r="S27" s="257"/>
      <c r="T27" s="257"/>
      <c r="U27" s="257"/>
      <c r="V27" s="257"/>
      <c r="W27" s="257"/>
      <c r="X27" s="257"/>
      <c r="Y27" s="257">
        <v>0.18</v>
      </c>
      <c r="Z27" s="257">
        <v>0.28999999999999998</v>
      </c>
      <c r="AA27" s="258">
        <f t="shared" si="0"/>
        <v>1.9097227938585938E-5</v>
      </c>
    </row>
    <row r="28" spans="1:27" x14ac:dyDescent="0.3">
      <c r="A28" s="33" t="s">
        <v>30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>
        <v>0.11</v>
      </c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>
        <v>0.18</v>
      </c>
      <c r="Z28" s="59">
        <v>0.28999999999999998</v>
      </c>
      <c r="AA28" s="251">
        <f t="shared" si="0"/>
        <v>1.9097227938585938E-5</v>
      </c>
    </row>
    <row r="29" spans="1:27" x14ac:dyDescent="0.3">
      <c r="A29" s="245" t="s">
        <v>61</v>
      </c>
      <c r="B29" s="257">
        <v>280.92999999999989</v>
      </c>
      <c r="C29" s="257">
        <v>50.830000000000005</v>
      </c>
      <c r="D29" s="257">
        <v>15.17</v>
      </c>
      <c r="E29" s="257">
        <v>27.21</v>
      </c>
      <c r="F29" s="257">
        <v>25.9</v>
      </c>
      <c r="G29" s="257">
        <v>18.260000000000002</v>
      </c>
      <c r="H29" s="257">
        <v>45.72</v>
      </c>
      <c r="I29" s="257">
        <v>40.78</v>
      </c>
      <c r="J29" s="257">
        <v>72.610000000000014</v>
      </c>
      <c r="K29" s="257">
        <v>65.08</v>
      </c>
      <c r="L29" s="257">
        <v>64.419999999999987</v>
      </c>
      <c r="M29" s="257">
        <v>41.4</v>
      </c>
      <c r="N29" s="257">
        <v>29.6</v>
      </c>
      <c r="O29" s="257">
        <v>49.349999999999994</v>
      </c>
      <c r="P29" s="257">
        <v>79.319999999999993</v>
      </c>
      <c r="Q29" s="257">
        <v>62.34</v>
      </c>
      <c r="R29" s="257">
        <v>116.92</v>
      </c>
      <c r="S29" s="257">
        <v>78.63</v>
      </c>
      <c r="T29" s="257">
        <v>110.49</v>
      </c>
      <c r="U29" s="257">
        <v>10.440000000000001</v>
      </c>
      <c r="V29" s="257">
        <v>153.29999999999998</v>
      </c>
      <c r="W29" s="257">
        <v>39.840000000000003</v>
      </c>
      <c r="X29" s="257">
        <v>7.2099999999999991</v>
      </c>
      <c r="Y29" s="257">
        <v>2.12</v>
      </c>
      <c r="Z29" s="257">
        <v>1487.8699999999992</v>
      </c>
      <c r="AA29" s="258">
        <f t="shared" si="0"/>
        <v>9.7979974251668434E-2</v>
      </c>
    </row>
    <row r="30" spans="1:27" x14ac:dyDescent="0.3">
      <c r="A30" s="33" t="s">
        <v>32</v>
      </c>
      <c r="B30" s="59">
        <v>271.52999999999997</v>
      </c>
      <c r="C30" s="59">
        <v>50.120000000000012</v>
      </c>
      <c r="D30" s="59">
        <v>15.110000000000001</v>
      </c>
      <c r="E30" s="59">
        <v>27.060000000000002</v>
      </c>
      <c r="F30" s="59">
        <v>25.63</v>
      </c>
      <c r="G30" s="59">
        <v>17.880000000000003</v>
      </c>
      <c r="H30" s="59">
        <v>45.55</v>
      </c>
      <c r="I30" s="59">
        <v>40.78</v>
      </c>
      <c r="J30" s="59">
        <v>72.610000000000014</v>
      </c>
      <c r="K30" s="59">
        <v>63.379999999999995</v>
      </c>
      <c r="L30" s="59">
        <v>64.3</v>
      </c>
      <c r="M30" s="59">
        <v>40.97</v>
      </c>
      <c r="N30" s="59">
        <v>29.330000000000002</v>
      </c>
      <c r="O30" s="59">
        <v>49.239999999999995</v>
      </c>
      <c r="P30" s="59">
        <v>79.12</v>
      </c>
      <c r="Q30" s="59">
        <v>62.009999999999991</v>
      </c>
      <c r="R30" s="59">
        <v>116.48999999999998</v>
      </c>
      <c r="S30" s="59">
        <v>78.28</v>
      </c>
      <c r="T30" s="59">
        <v>110.49</v>
      </c>
      <c r="U30" s="59">
        <v>9.8000000000000007</v>
      </c>
      <c r="V30" s="59">
        <v>153.14999999999998</v>
      </c>
      <c r="W30" s="59">
        <v>39.840000000000003</v>
      </c>
      <c r="X30" s="59">
        <v>7.2099999999999991</v>
      </c>
      <c r="Y30" s="59">
        <v>1.8000000000000003</v>
      </c>
      <c r="Z30" s="59">
        <v>1471.6799999999994</v>
      </c>
      <c r="AA30" s="251">
        <f t="shared" si="0"/>
        <v>9.691382211261429E-2</v>
      </c>
    </row>
    <row r="31" spans="1:27" x14ac:dyDescent="0.3">
      <c r="A31" s="33" t="s">
        <v>33</v>
      </c>
      <c r="B31" s="59"/>
      <c r="C31" s="59">
        <v>0.19</v>
      </c>
      <c r="D31" s="59">
        <v>0.02</v>
      </c>
      <c r="E31" s="59"/>
      <c r="F31" s="59">
        <v>0.27</v>
      </c>
      <c r="G31" s="59">
        <v>0.05</v>
      </c>
      <c r="H31" s="59"/>
      <c r="I31" s="59"/>
      <c r="J31" s="59"/>
      <c r="K31" s="59">
        <v>0.51</v>
      </c>
      <c r="L31" s="59"/>
      <c r="M31" s="59">
        <v>0.08</v>
      </c>
      <c r="N31" s="59"/>
      <c r="O31" s="59"/>
      <c r="P31" s="59">
        <v>0.04</v>
      </c>
      <c r="Q31" s="59"/>
      <c r="R31" s="59">
        <v>0.17</v>
      </c>
      <c r="S31" s="59"/>
      <c r="T31" s="59"/>
      <c r="U31" s="59"/>
      <c r="V31" s="59"/>
      <c r="W31" s="59"/>
      <c r="X31" s="59"/>
      <c r="Y31" s="59">
        <v>0.12</v>
      </c>
      <c r="Z31" s="59">
        <v>1.4500000000000004</v>
      </c>
      <c r="AA31" s="251">
        <f t="shared" si="0"/>
        <v>9.5486139692929723E-5</v>
      </c>
    </row>
    <row r="32" spans="1:27" x14ac:dyDescent="0.3">
      <c r="A32" s="33" t="s">
        <v>34</v>
      </c>
      <c r="B32" s="59">
        <v>2.8100000000000005</v>
      </c>
      <c r="C32" s="59">
        <v>0.13</v>
      </c>
      <c r="D32" s="59"/>
      <c r="E32" s="59">
        <v>0.12</v>
      </c>
      <c r="F32" s="59"/>
      <c r="G32" s="59">
        <v>0.33</v>
      </c>
      <c r="H32" s="59"/>
      <c r="I32" s="59"/>
      <c r="J32" s="59"/>
      <c r="K32" s="59">
        <v>7.0000000000000007E-2</v>
      </c>
      <c r="L32" s="59">
        <v>0.05</v>
      </c>
      <c r="M32" s="59">
        <v>0.31</v>
      </c>
      <c r="N32" s="59">
        <v>0.27</v>
      </c>
      <c r="O32" s="59"/>
      <c r="P32" s="59">
        <v>0.16</v>
      </c>
      <c r="Q32" s="59"/>
      <c r="R32" s="59">
        <v>0.13</v>
      </c>
      <c r="S32" s="59">
        <v>0.35</v>
      </c>
      <c r="T32" s="59"/>
      <c r="U32" s="59"/>
      <c r="V32" s="59"/>
      <c r="W32" s="59"/>
      <c r="X32" s="59"/>
      <c r="Y32" s="59"/>
      <c r="Z32" s="59">
        <v>4.7300000000000004</v>
      </c>
      <c r="AA32" s="251">
        <f t="shared" si="0"/>
        <v>3.1148237292935002E-4</v>
      </c>
    </row>
    <row r="33" spans="1:27" x14ac:dyDescent="0.3">
      <c r="A33" s="33" t="s">
        <v>35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251">
        <f t="shared" si="0"/>
        <v>0</v>
      </c>
    </row>
    <row r="34" spans="1:27" x14ac:dyDescent="0.3">
      <c r="A34" s="33" t="s">
        <v>36</v>
      </c>
      <c r="B34" s="59">
        <v>6.59</v>
      </c>
      <c r="C34" s="59">
        <v>0.39</v>
      </c>
      <c r="D34" s="59">
        <v>0.04</v>
      </c>
      <c r="E34" s="59">
        <v>0.03</v>
      </c>
      <c r="F34" s="59"/>
      <c r="G34" s="59"/>
      <c r="H34" s="59">
        <v>0.17</v>
      </c>
      <c r="I34" s="59"/>
      <c r="J34" s="59"/>
      <c r="K34" s="59">
        <v>1.1200000000000001</v>
      </c>
      <c r="L34" s="59">
        <v>7.0000000000000007E-2</v>
      </c>
      <c r="M34" s="59">
        <v>0.04</v>
      </c>
      <c r="N34" s="59"/>
      <c r="O34" s="59">
        <v>0.11</v>
      </c>
      <c r="P34" s="59"/>
      <c r="Q34" s="59">
        <v>0.33</v>
      </c>
      <c r="R34" s="59">
        <v>0.13</v>
      </c>
      <c r="S34" s="59"/>
      <c r="T34" s="59"/>
      <c r="U34" s="59">
        <v>0.64</v>
      </c>
      <c r="V34" s="59">
        <v>0.15</v>
      </c>
      <c r="W34" s="59"/>
      <c r="X34" s="59"/>
      <c r="Y34" s="59">
        <v>0.19999999999999998</v>
      </c>
      <c r="Z34" s="59">
        <v>10.01</v>
      </c>
      <c r="AA34" s="251">
        <f t="shared" si="0"/>
        <v>6.5918362643188014E-4</v>
      </c>
    </row>
    <row r="35" spans="1:27" x14ac:dyDescent="0.3">
      <c r="A35" s="245" t="s">
        <v>38</v>
      </c>
      <c r="B35" s="257">
        <v>31.910000000000007</v>
      </c>
      <c r="C35" s="257">
        <v>12.430000000000001</v>
      </c>
      <c r="D35" s="257">
        <v>7.74</v>
      </c>
      <c r="E35" s="257">
        <v>9.59</v>
      </c>
      <c r="F35" s="257">
        <v>14.179999999999996</v>
      </c>
      <c r="G35" s="257">
        <v>6.4</v>
      </c>
      <c r="H35" s="257">
        <v>27.200000000000003</v>
      </c>
      <c r="I35" s="257">
        <v>23.860000000000007</v>
      </c>
      <c r="J35" s="257">
        <v>43.24</v>
      </c>
      <c r="K35" s="257">
        <v>108.81</v>
      </c>
      <c r="L35" s="257">
        <v>67.87</v>
      </c>
      <c r="M35" s="257">
        <v>130.54000000000002</v>
      </c>
      <c r="N35" s="257">
        <v>133.36000000000001</v>
      </c>
      <c r="O35" s="257">
        <v>146.06</v>
      </c>
      <c r="P35" s="257">
        <v>134.12</v>
      </c>
      <c r="Q35" s="257">
        <v>114.31999999999996</v>
      </c>
      <c r="R35" s="257">
        <v>181.23000000000005</v>
      </c>
      <c r="S35" s="257">
        <v>193.43</v>
      </c>
      <c r="T35" s="257">
        <v>221.74999999999997</v>
      </c>
      <c r="U35" s="257">
        <v>122.17000000000002</v>
      </c>
      <c r="V35" s="257">
        <v>82.199999999999989</v>
      </c>
      <c r="W35" s="257">
        <v>81.19</v>
      </c>
      <c r="X35" s="257">
        <v>121.56999999999998</v>
      </c>
      <c r="Y35" s="257">
        <v>1.51</v>
      </c>
      <c r="Z35" s="257">
        <v>2016.6799999999982</v>
      </c>
      <c r="AA35" s="258">
        <f t="shared" si="0"/>
        <v>0.13280344013512915</v>
      </c>
    </row>
    <row r="36" spans="1:27" x14ac:dyDescent="0.3">
      <c r="A36" s="33" t="s">
        <v>39</v>
      </c>
      <c r="B36" s="59">
        <v>3.2500000000000009</v>
      </c>
      <c r="C36" s="59">
        <v>1.4500000000000002</v>
      </c>
      <c r="D36" s="59"/>
      <c r="E36" s="59">
        <v>0.12</v>
      </c>
      <c r="F36" s="59">
        <v>0.23</v>
      </c>
      <c r="G36" s="59">
        <v>0.19</v>
      </c>
      <c r="H36" s="59">
        <v>1.7900000000000003</v>
      </c>
      <c r="I36" s="59">
        <v>0.03</v>
      </c>
      <c r="J36" s="59">
        <v>1</v>
      </c>
      <c r="K36" s="59">
        <v>1.04</v>
      </c>
      <c r="L36" s="59">
        <v>1.9200000000000002</v>
      </c>
      <c r="M36" s="59">
        <v>0.33999999999999997</v>
      </c>
      <c r="N36" s="59">
        <v>0.13</v>
      </c>
      <c r="O36" s="59">
        <v>1.56</v>
      </c>
      <c r="P36" s="59">
        <v>0.46</v>
      </c>
      <c r="Q36" s="59">
        <v>3.46</v>
      </c>
      <c r="R36" s="59">
        <v>1.2</v>
      </c>
      <c r="S36" s="59">
        <v>1.5899999999999999</v>
      </c>
      <c r="T36" s="59">
        <v>4.9700000000000006</v>
      </c>
      <c r="U36" s="59">
        <v>0.6100000000000001</v>
      </c>
      <c r="V36" s="59">
        <v>0.32</v>
      </c>
      <c r="W36" s="59">
        <v>2.33</v>
      </c>
      <c r="X36" s="59">
        <v>1.1299999999999999</v>
      </c>
      <c r="Y36" s="59"/>
      <c r="Z36" s="59">
        <v>29.11999999999999</v>
      </c>
      <c r="AA36" s="251">
        <f t="shared" si="0"/>
        <v>1.9176250950745598E-3</v>
      </c>
    </row>
    <row r="37" spans="1:27" x14ac:dyDescent="0.3">
      <c r="A37" s="33" t="s">
        <v>40</v>
      </c>
      <c r="B37" s="59">
        <v>5.08</v>
      </c>
      <c r="C37" s="59">
        <v>0.64</v>
      </c>
      <c r="D37" s="59"/>
      <c r="E37" s="59">
        <v>4.08</v>
      </c>
      <c r="F37" s="59"/>
      <c r="G37" s="59">
        <v>0.19</v>
      </c>
      <c r="H37" s="59">
        <v>0.33</v>
      </c>
      <c r="I37" s="59"/>
      <c r="J37" s="59">
        <v>0.74</v>
      </c>
      <c r="K37" s="59">
        <v>0.15</v>
      </c>
      <c r="L37" s="59">
        <v>1.52</v>
      </c>
      <c r="M37" s="59">
        <v>2.2699999999999996</v>
      </c>
      <c r="N37" s="59">
        <v>2.1799999999999997</v>
      </c>
      <c r="O37" s="59">
        <v>0.83000000000000007</v>
      </c>
      <c r="P37" s="59">
        <v>0.53</v>
      </c>
      <c r="Q37" s="59">
        <v>0.46</v>
      </c>
      <c r="R37" s="59">
        <v>8.02</v>
      </c>
      <c r="S37" s="59">
        <v>3.49</v>
      </c>
      <c r="T37" s="59">
        <v>1.34</v>
      </c>
      <c r="U37" s="59">
        <v>1.43</v>
      </c>
      <c r="V37" s="59">
        <v>0.58000000000000007</v>
      </c>
      <c r="W37" s="59">
        <v>1.4000000000000001</v>
      </c>
      <c r="X37" s="59">
        <v>0.36</v>
      </c>
      <c r="Y37" s="59"/>
      <c r="Z37" s="59">
        <v>35.619999999999997</v>
      </c>
      <c r="AA37" s="251">
        <f t="shared" si="0"/>
        <v>2.3456664109394176E-3</v>
      </c>
    </row>
    <row r="38" spans="1:27" x14ac:dyDescent="0.3">
      <c r="A38" s="33" t="s">
        <v>41</v>
      </c>
      <c r="B38" s="59">
        <v>11.699999999999998</v>
      </c>
      <c r="C38" s="59">
        <v>7.1999999999999993</v>
      </c>
      <c r="D38" s="59">
        <v>7.18</v>
      </c>
      <c r="E38" s="59">
        <v>4.8499999999999996</v>
      </c>
      <c r="F38" s="59">
        <v>12.209999999999997</v>
      </c>
      <c r="G38" s="59">
        <v>6.0200000000000005</v>
      </c>
      <c r="H38" s="59">
        <v>24.150000000000002</v>
      </c>
      <c r="I38" s="59">
        <v>21.910000000000004</v>
      </c>
      <c r="J38" s="59">
        <v>39.24</v>
      </c>
      <c r="K38" s="59">
        <v>107.07000000000002</v>
      </c>
      <c r="L38" s="59">
        <v>63.140000000000008</v>
      </c>
      <c r="M38" s="59">
        <v>118.66999999999997</v>
      </c>
      <c r="N38" s="59">
        <v>118.55</v>
      </c>
      <c r="O38" s="59">
        <v>132.02000000000004</v>
      </c>
      <c r="P38" s="59">
        <v>118.88000000000002</v>
      </c>
      <c r="Q38" s="59">
        <v>79.429999999999978</v>
      </c>
      <c r="R38" s="59">
        <v>157.61999999999998</v>
      </c>
      <c r="S38" s="59">
        <v>170.76999999999998</v>
      </c>
      <c r="T38" s="59">
        <v>205.93999999999997</v>
      </c>
      <c r="U38" s="59">
        <v>95.970000000000027</v>
      </c>
      <c r="V38" s="59">
        <v>65.2</v>
      </c>
      <c r="W38" s="59">
        <v>68.739999999999995</v>
      </c>
      <c r="X38" s="59">
        <v>92.45</v>
      </c>
      <c r="Y38" s="59">
        <v>1.51</v>
      </c>
      <c r="Z38" s="59">
        <v>1730.4200000000012</v>
      </c>
      <c r="AA38" s="251">
        <f t="shared" si="0"/>
        <v>0.11395250058444105</v>
      </c>
    </row>
    <row r="39" spans="1:27" x14ac:dyDescent="0.3">
      <c r="A39" s="33" t="s">
        <v>42</v>
      </c>
      <c r="B39" s="59">
        <v>11.880000000000003</v>
      </c>
      <c r="C39" s="59">
        <v>3.14</v>
      </c>
      <c r="D39" s="59">
        <v>0.56000000000000005</v>
      </c>
      <c r="E39" s="59">
        <v>0.54</v>
      </c>
      <c r="F39" s="59">
        <v>1.7399999999999998</v>
      </c>
      <c r="G39" s="59"/>
      <c r="H39" s="59">
        <v>0.93</v>
      </c>
      <c r="I39" s="59">
        <v>1.92</v>
      </c>
      <c r="J39" s="59">
        <v>2.2599999999999998</v>
      </c>
      <c r="K39" s="59">
        <v>0.55000000000000004</v>
      </c>
      <c r="L39" s="59">
        <v>1.29</v>
      </c>
      <c r="M39" s="59">
        <v>9.26</v>
      </c>
      <c r="N39" s="59">
        <v>12.5</v>
      </c>
      <c r="O39" s="59">
        <v>11.650000000000002</v>
      </c>
      <c r="P39" s="59">
        <v>14.25</v>
      </c>
      <c r="Q39" s="59">
        <v>30.97</v>
      </c>
      <c r="R39" s="59">
        <v>14.389999999999999</v>
      </c>
      <c r="S39" s="59">
        <v>17.580000000000002</v>
      </c>
      <c r="T39" s="59">
        <v>9.5</v>
      </c>
      <c r="U39" s="59">
        <v>24.16</v>
      </c>
      <c r="V39" s="59">
        <v>16.100000000000001</v>
      </c>
      <c r="W39" s="59">
        <v>8.7199999999999989</v>
      </c>
      <c r="X39" s="59">
        <v>27.630000000000006</v>
      </c>
      <c r="Y39" s="59"/>
      <c r="Z39" s="59">
        <v>221.52000000000004</v>
      </c>
      <c r="AA39" s="251">
        <f t="shared" si="0"/>
        <v>1.4587648044674337E-2</v>
      </c>
    </row>
    <row r="40" spans="1:27" x14ac:dyDescent="0.3">
      <c r="A40" s="245" t="s">
        <v>43</v>
      </c>
      <c r="B40" s="257">
        <v>0.05</v>
      </c>
      <c r="C40" s="257">
        <v>1.24</v>
      </c>
      <c r="D40" s="257">
        <v>0.35</v>
      </c>
      <c r="E40" s="257"/>
      <c r="F40" s="257">
        <v>0.08</v>
      </c>
      <c r="G40" s="257">
        <v>11.98</v>
      </c>
      <c r="H40" s="257">
        <v>0.28999999999999998</v>
      </c>
      <c r="I40" s="257">
        <v>7.24</v>
      </c>
      <c r="J40" s="257">
        <v>8.0599999999999987</v>
      </c>
      <c r="K40" s="257">
        <v>5.8000000000000007</v>
      </c>
      <c r="L40" s="257">
        <v>2.9099999999999997</v>
      </c>
      <c r="M40" s="257">
        <v>15.399999999999999</v>
      </c>
      <c r="N40" s="257">
        <v>84.76</v>
      </c>
      <c r="O40" s="257">
        <v>17.95</v>
      </c>
      <c r="P40" s="257">
        <v>35.06</v>
      </c>
      <c r="Q40" s="257">
        <v>18.14</v>
      </c>
      <c r="R40" s="257">
        <v>29.930000000000003</v>
      </c>
      <c r="S40" s="257">
        <v>125.43999999999998</v>
      </c>
      <c r="T40" s="257">
        <v>38.4</v>
      </c>
      <c r="U40" s="257">
        <v>83.339999999999975</v>
      </c>
      <c r="V40" s="257">
        <v>30.310000000000002</v>
      </c>
      <c r="W40" s="257">
        <v>33.24</v>
      </c>
      <c r="X40" s="257">
        <v>27.92</v>
      </c>
      <c r="Y40" s="257">
        <v>0.13</v>
      </c>
      <c r="Z40" s="257">
        <v>578.02</v>
      </c>
      <c r="AA40" s="258">
        <f t="shared" si="0"/>
        <v>3.806406790710843E-2</v>
      </c>
    </row>
    <row r="41" spans="1:27" x14ac:dyDescent="0.3">
      <c r="A41" s="33" t="s">
        <v>44</v>
      </c>
      <c r="B41" s="59"/>
      <c r="C41" s="59">
        <v>1.1600000000000001</v>
      </c>
      <c r="D41" s="59">
        <v>0.35</v>
      </c>
      <c r="E41" s="59"/>
      <c r="F41" s="59">
        <v>0.08</v>
      </c>
      <c r="G41" s="59">
        <v>11.98</v>
      </c>
      <c r="H41" s="59">
        <v>0.08</v>
      </c>
      <c r="I41" s="59">
        <v>2.4500000000000002</v>
      </c>
      <c r="J41" s="59">
        <v>8.0599999999999987</v>
      </c>
      <c r="K41" s="59">
        <v>4.74</v>
      </c>
      <c r="L41" s="59">
        <v>2.9099999999999997</v>
      </c>
      <c r="M41" s="59">
        <v>14.52</v>
      </c>
      <c r="N41" s="59">
        <v>79.67</v>
      </c>
      <c r="O41" s="59">
        <v>15.71</v>
      </c>
      <c r="P41" s="59">
        <v>31.380000000000003</v>
      </c>
      <c r="Q41" s="59">
        <v>14.779999999999998</v>
      </c>
      <c r="R41" s="59">
        <v>24.110000000000003</v>
      </c>
      <c r="S41" s="59">
        <v>122.11999999999999</v>
      </c>
      <c r="T41" s="59">
        <v>38.050000000000004</v>
      </c>
      <c r="U41" s="59">
        <v>22.46</v>
      </c>
      <c r="V41" s="59">
        <v>27.28</v>
      </c>
      <c r="W41" s="59">
        <v>16.850000000000001</v>
      </c>
      <c r="X41" s="59">
        <v>27.86</v>
      </c>
      <c r="Y41" s="59">
        <v>0.13</v>
      </c>
      <c r="Z41" s="59">
        <v>466.73000000000013</v>
      </c>
      <c r="AA41" s="251">
        <f t="shared" si="0"/>
        <v>3.073534205440075E-2</v>
      </c>
    </row>
    <row r="42" spans="1:27" x14ac:dyDescent="0.3">
      <c r="A42" s="33" t="s">
        <v>45</v>
      </c>
      <c r="B42" s="59">
        <v>0.05</v>
      </c>
      <c r="C42" s="59">
        <v>0.08</v>
      </c>
      <c r="D42" s="59"/>
      <c r="E42" s="59"/>
      <c r="F42" s="59"/>
      <c r="G42" s="59"/>
      <c r="H42" s="59">
        <v>0.21</v>
      </c>
      <c r="I42" s="59">
        <v>4.79</v>
      </c>
      <c r="J42" s="59"/>
      <c r="K42" s="59">
        <v>1.06</v>
      </c>
      <c r="L42" s="59"/>
      <c r="M42" s="59">
        <v>0.88</v>
      </c>
      <c r="N42" s="59">
        <v>5.09</v>
      </c>
      <c r="O42" s="59">
        <v>2.2400000000000002</v>
      </c>
      <c r="P42" s="59">
        <v>3.6799999999999997</v>
      </c>
      <c r="Q42" s="59">
        <v>3.36</v>
      </c>
      <c r="R42" s="59">
        <v>5.8199999999999994</v>
      </c>
      <c r="S42" s="59">
        <v>3.3200000000000003</v>
      </c>
      <c r="T42" s="59">
        <v>0.35</v>
      </c>
      <c r="U42" s="59">
        <v>60.88</v>
      </c>
      <c r="V42" s="59">
        <v>3.0300000000000002</v>
      </c>
      <c r="W42" s="59">
        <v>16.39</v>
      </c>
      <c r="X42" s="59">
        <v>0.06</v>
      </c>
      <c r="Y42" s="59"/>
      <c r="Z42" s="59">
        <v>111.29</v>
      </c>
      <c r="AA42" s="251">
        <f t="shared" si="0"/>
        <v>7.3287258527076869E-3</v>
      </c>
    </row>
    <row r="43" spans="1:27" x14ac:dyDescent="0.3">
      <c r="A43" s="245" t="s">
        <v>49</v>
      </c>
      <c r="B43" s="257">
        <v>34.709999999999987</v>
      </c>
      <c r="C43" s="257">
        <v>19.46</v>
      </c>
      <c r="D43" s="257">
        <v>0.15</v>
      </c>
      <c r="E43" s="257">
        <v>0.70000000000000007</v>
      </c>
      <c r="F43" s="257"/>
      <c r="G43" s="257">
        <v>4.6500000000000004</v>
      </c>
      <c r="H43" s="257">
        <v>0.75</v>
      </c>
      <c r="I43" s="257"/>
      <c r="J43" s="257"/>
      <c r="K43" s="257">
        <v>1.0900000000000001</v>
      </c>
      <c r="L43" s="257">
        <v>3.03</v>
      </c>
      <c r="M43" s="257">
        <v>2.04</v>
      </c>
      <c r="N43" s="257">
        <v>0.11</v>
      </c>
      <c r="O43" s="257">
        <v>5</v>
      </c>
      <c r="P43" s="257">
        <v>0.92</v>
      </c>
      <c r="Q43" s="257">
        <v>9.1000000000000014</v>
      </c>
      <c r="R43" s="257">
        <v>2.91</v>
      </c>
      <c r="S43" s="257">
        <v>3.68</v>
      </c>
      <c r="T43" s="257">
        <v>5.1100000000000003</v>
      </c>
      <c r="U43" s="257">
        <v>0.88</v>
      </c>
      <c r="V43" s="257">
        <v>1.6099999999999999</v>
      </c>
      <c r="W43" s="257">
        <v>1.49</v>
      </c>
      <c r="X43" s="257">
        <v>1.62</v>
      </c>
      <c r="Y43" s="257">
        <v>0.09</v>
      </c>
      <c r="Z43" s="257">
        <v>99.100000000000037</v>
      </c>
      <c r="AA43" s="258">
        <f t="shared" si="0"/>
        <v>6.5259837541857494E-3</v>
      </c>
    </row>
    <row r="44" spans="1:27" x14ac:dyDescent="0.3">
      <c r="A44" s="33" t="s">
        <v>49</v>
      </c>
      <c r="B44" s="59">
        <v>34.709999999999987</v>
      </c>
      <c r="C44" s="59">
        <v>19.46</v>
      </c>
      <c r="D44" s="59">
        <v>0.15</v>
      </c>
      <c r="E44" s="59">
        <v>0.70000000000000007</v>
      </c>
      <c r="F44" s="59"/>
      <c r="G44" s="59">
        <v>4.6500000000000004</v>
      </c>
      <c r="H44" s="59">
        <v>0.75</v>
      </c>
      <c r="I44" s="59"/>
      <c r="J44" s="59"/>
      <c r="K44" s="59">
        <v>1.0900000000000001</v>
      </c>
      <c r="L44" s="59">
        <v>3.03</v>
      </c>
      <c r="M44" s="59">
        <v>2.04</v>
      </c>
      <c r="N44" s="59">
        <v>0.11</v>
      </c>
      <c r="O44" s="59">
        <v>5</v>
      </c>
      <c r="P44" s="59">
        <v>0.92</v>
      </c>
      <c r="Q44" s="59">
        <v>9.1000000000000014</v>
      </c>
      <c r="R44" s="59">
        <v>2.91</v>
      </c>
      <c r="S44" s="59">
        <v>3.68</v>
      </c>
      <c r="T44" s="59">
        <v>5.1100000000000003</v>
      </c>
      <c r="U44" s="59">
        <v>0.88</v>
      </c>
      <c r="V44" s="59">
        <v>1.6099999999999999</v>
      </c>
      <c r="W44" s="59">
        <v>1.49</v>
      </c>
      <c r="X44" s="59">
        <v>1.62</v>
      </c>
      <c r="Y44" s="59">
        <v>0.09</v>
      </c>
      <c r="Z44" s="59">
        <v>99.100000000000037</v>
      </c>
      <c r="AA44" s="251">
        <f t="shared" si="0"/>
        <v>6.5259837541857494E-3</v>
      </c>
    </row>
    <row r="45" spans="1:27" x14ac:dyDescent="0.3">
      <c r="A45" s="245" t="s">
        <v>50</v>
      </c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>
        <v>2.4300000000000002</v>
      </c>
      <c r="M45" s="257">
        <v>4.2699999999999996</v>
      </c>
      <c r="N45" s="257"/>
      <c r="O45" s="257">
        <v>3.19</v>
      </c>
      <c r="P45" s="257">
        <v>2.15</v>
      </c>
      <c r="Q45" s="257">
        <v>1.6400000000000001</v>
      </c>
      <c r="R45" s="257">
        <v>1.94</v>
      </c>
      <c r="S45" s="257">
        <v>0.34</v>
      </c>
      <c r="T45" s="257">
        <v>0.75</v>
      </c>
      <c r="U45" s="257">
        <v>0.22</v>
      </c>
      <c r="V45" s="257"/>
      <c r="W45" s="257"/>
      <c r="X45" s="257"/>
      <c r="Y45" s="257"/>
      <c r="Z45" s="257">
        <v>16.93</v>
      </c>
      <c r="AA45" s="258">
        <f t="shared" si="0"/>
        <v>1.1148829965526206E-3</v>
      </c>
    </row>
    <row r="46" spans="1:27" x14ac:dyDescent="0.3">
      <c r="A46" s="33" t="s">
        <v>50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>
        <v>2.4300000000000002</v>
      </c>
      <c r="M46" s="59">
        <v>4.2699999999999996</v>
      </c>
      <c r="N46" s="59"/>
      <c r="O46" s="59">
        <v>3.19</v>
      </c>
      <c r="P46" s="59">
        <v>2.15</v>
      </c>
      <c r="Q46" s="59">
        <v>1.6400000000000001</v>
      </c>
      <c r="R46" s="59">
        <v>1.94</v>
      </c>
      <c r="S46" s="59">
        <v>0.34</v>
      </c>
      <c r="T46" s="59">
        <v>0.75</v>
      </c>
      <c r="U46" s="59">
        <v>0.22</v>
      </c>
      <c r="V46" s="59"/>
      <c r="W46" s="59"/>
      <c r="X46" s="59"/>
      <c r="Y46" s="59"/>
      <c r="Z46" s="59">
        <v>16.93</v>
      </c>
      <c r="AA46" s="251">
        <f t="shared" si="0"/>
        <v>1.1148829965526206E-3</v>
      </c>
    </row>
    <row r="47" spans="1:27" x14ac:dyDescent="0.3">
      <c r="A47" s="245" t="s">
        <v>51</v>
      </c>
      <c r="B47" s="257">
        <v>0.56999999999999995</v>
      </c>
      <c r="C47" s="257">
        <v>1.71</v>
      </c>
      <c r="D47" s="257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>
        <v>2.2800000000000002</v>
      </c>
      <c r="AA47" s="258">
        <f t="shared" si="0"/>
        <v>1.5014372310336534E-4</v>
      </c>
    </row>
    <row r="48" spans="1:27" x14ac:dyDescent="0.3">
      <c r="A48" s="33" t="s">
        <v>51</v>
      </c>
      <c r="B48" s="59">
        <v>0.56999999999999995</v>
      </c>
      <c r="C48" s="59">
        <v>1.71</v>
      </c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>
        <v>2.2800000000000002</v>
      </c>
      <c r="AA48" s="251">
        <f t="shared" si="0"/>
        <v>1.5014372310336534E-4</v>
      </c>
    </row>
    <row r="49" spans="1:27" x14ac:dyDescent="0.3">
      <c r="A49" s="245" t="s">
        <v>52</v>
      </c>
      <c r="B49" s="257">
        <v>804.61999999999978</v>
      </c>
      <c r="C49" s="257">
        <v>153.82000000000002</v>
      </c>
      <c r="D49" s="257">
        <v>16.93</v>
      </c>
      <c r="E49" s="257">
        <v>36.94</v>
      </c>
      <c r="F49" s="257">
        <v>34.18</v>
      </c>
      <c r="G49" s="257">
        <v>72.680000000000007</v>
      </c>
      <c r="H49" s="257">
        <v>148.48999999999998</v>
      </c>
      <c r="I49" s="257">
        <v>102.77</v>
      </c>
      <c r="J49" s="257">
        <v>64.789999999999992</v>
      </c>
      <c r="K49" s="257">
        <v>146.56000000000003</v>
      </c>
      <c r="L49" s="257">
        <v>121.42000000000002</v>
      </c>
      <c r="M49" s="257">
        <v>395.46</v>
      </c>
      <c r="N49" s="257">
        <v>285.87</v>
      </c>
      <c r="O49" s="257">
        <v>335.85</v>
      </c>
      <c r="P49" s="257">
        <v>493.89</v>
      </c>
      <c r="Q49" s="257">
        <v>557.63</v>
      </c>
      <c r="R49" s="257">
        <v>581.37999999999988</v>
      </c>
      <c r="S49" s="257">
        <v>514.99999999999977</v>
      </c>
      <c r="T49" s="257">
        <v>338.54</v>
      </c>
      <c r="U49" s="257">
        <v>364.76</v>
      </c>
      <c r="V49" s="257">
        <v>176.96999999999997</v>
      </c>
      <c r="W49" s="257">
        <v>81.98</v>
      </c>
      <c r="X49" s="257">
        <v>69.67</v>
      </c>
      <c r="Y49" s="257">
        <v>25.29</v>
      </c>
      <c r="Z49" s="257">
        <v>5925.4899999999989</v>
      </c>
      <c r="AA49" s="258">
        <f t="shared" si="0"/>
        <v>0.39020839026831577</v>
      </c>
    </row>
    <row r="50" spans="1:27" x14ac:dyDescent="0.3">
      <c r="A50" s="33" t="s">
        <v>52</v>
      </c>
      <c r="B50" s="59">
        <v>804.61999999999978</v>
      </c>
      <c r="C50" s="59">
        <v>153.82000000000002</v>
      </c>
      <c r="D50" s="59">
        <v>16.93</v>
      </c>
      <c r="E50" s="59">
        <v>36.94</v>
      </c>
      <c r="F50" s="59">
        <v>34.18</v>
      </c>
      <c r="G50" s="59">
        <v>72.680000000000007</v>
      </c>
      <c r="H50" s="59">
        <v>148.48999999999998</v>
      </c>
      <c r="I50" s="59">
        <v>102.77</v>
      </c>
      <c r="J50" s="59">
        <v>64.789999999999992</v>
      </c>
      <c r="K50" s="59">
        <v>146.56000000000003</v>
      </c>
      <c r="L50" s="59">
        <v>121.42000000000002</v>
      </c>
      <c r="M50" s="59">
        <v>395.46</v>
      </c>
      <c r="N50" s="59">
        <v>285.87</v>
      </c>
      <c r="O50" s="59">
        <v>335.85</v>
      </c>
      <c r="P50" s="59">
        <v>493.89</v>
      </c>
      <c r="Q50" s="59">
        <v>557.63</v>
      </c>
      <c r="R50" s="59">
        <v>581.37999999999988</v>
      </c>
      <c r="S50" s="59">
        <v>514.99999999999977</v>
      </c>
      <c r="T50" s="59">
        <v>338.54</v>
      </c>
      <c r="U50" s="59">
        <v>364.76</v>
      </c>
      <c r="V50" s="59">
        <v>176.96999999999997</v>
      </c>
      <c r="W50" s="59">
        <v>81.98</v>
      </c>
      <c r="X50" s="59">
        <v>69.67</v>
      </c>
      <c r="Y50" s="59">
        <v>25.29</v>
      </c>
      <c r="Z50" s="59">
        <v>5925.4899999999989</v>
      </c>
      <c r="AA50" s="251">
        <f t="shared" si="0"/>
        <v>0.39020839026831577</v>
      </c>
    </row>
    <row r="51" spans="1:27" x14ac:dyDescent="0.3">
      <c r="A51" s="245" t="s">
        <v>53</v>
      </c>
      <c r="B51" s="257">
        <v>2.11</v>
      </c>
      <c r="C51" s="257">
        <v>0.29000000000000004</v>
      </c>
      <c r="D51" s="257">
        <v>0.1</v>
      </c>
      <c r="E51" s="257"/>
      <c r="F51" s="257"/>
      <c r="G51" s="257">
        <v>0.8</v>
      </c>
      <c r="H51" s="257"/>
      <c r="I51" s="257"/>
      <c r="J51" s="257">
        <v>0.2</v>
      </c>
      <c r="K51" s="257">
        <v>0.24</v>
      </c>
      <c r="L51" s="257"/>
      <c r="M51" s="257"/>
      <c r="N51" s="257">
        <v>1.01</v>
      </c>
      <c r="O51" s="257">
        <v>0.85</v>
      </c>
      <c r="P51" s="257"/>
      <c r="Q51" s="257"/>
      <c r="R51" s="257">
        <v>0.08</v>
      </c>
      <c r="S51" s="257">
        <v>0.49</v>
      </c>
      <c r="T51" s="257"/>
      <c r="U51" s="257"/>
      <c r="V51" s="257"/>
      <c r="W51" s="257">
        <v>0.16</v>
      </c>
      <c r="X51" s="257"/>
      <c r="Y51" s="257">
        <v>0.09</v>
      </c>
      <c r="Z51" s="257">
        <v>6.42</v>
      </c>
      <c r="AA51" s="258">
        <f t="shared" si="0"/>
        <v>4.2277311505421283E-4</v>
      </c>
    </row>
    <row r="52" spans="1:27" x14ac:dyDescent="0.3">
      <c r="A52" s="33" t="s">
        <v>53</v>
      </c>
      <c r="B52" s="59">
        <v>2.11</v>
      </c>
      <c r="C52" s="59">
        <v>0.29000000000000004</v>
      </c>
      <c r="D52" s="59">
        <v>0.1</v>
      </c>
      <c r="E52" s="59"/>
      <c r="F52" s="59"/>
      <c r="G52" s="59">
        <v>0.8</v>
      </c>
      <c r="H52" s="59"/>
      <c r="I52" s="59"/>
      <c r="J52" s="59">
        <v>0.2</v>
      </c>
      <c r="K52" s="59">
        <v>0.24</v>
      </c>
      <c r="L52" s="59"/>
      <c r="M52" s="59"/>
      <c r="N52" s="59">
        <v>1.01</v>
      </c>
      <c r="O52" s="59">
        <v>0.85</v>
      </c>
      <c r="P52" s="59"/>
      <c r="Q52" s="59"/>
      <c r="R52" s="59">
        <v>0.08</v>
      </c>
      <c r="S52" s="59">
        <v>0.49</v>
      </c>
      <c r="T52" s="59"/>
      <c r="U52" s="59"/>
      <c r="V52" s="59"/>
      <c r="W52" s="59">
        <v>0.16</v>
      </c>
      <c r="X52" s="59"/>
      <c r="Y52" s="59">
        <v>0.09</v>
      </c>
      <c r="Z52" s="59">
        <v>6.42</v>
      </c>
      <c r="AA52" s="251">
        <f t="shared" si="0"/>
        <v>4.2277311505421283E-4</v>
      </c>
    </row>
    <row r="53" spans="1:27" x14ac:dyDescent="0.3">
      <c r="A53" s="247" t="s">
        <v>57</v>
      </c>
      <c r="B53" s="261">
        <v>1724.4199999999994</v>
      </c>
      <c r="C53" s="261">
        <v>551.21999999999969</v>
      </c>
      <c r="D53" s="261">
        <v>75.36999999999999</v>
      </c>
      <c r="E53" s="261">
        <v>143.19</v>
      </c>
      <c r="F53" s="261">
        <v>114.86999999999998</v>
      </c>
      <c r="G53" s="261">
        <v>226.28999999999991</v>
      </c>
      <c r="H53" s="261">
        <v>306.57000000000011</v>
      </c>
      <c r="I53" s="261">
        <v>261.89</v>
      </c>
      <c r="J53" s="261">
        <v>304.66999999999985</v>
      </c>
      <c r="K53" s="261">
        <v>438.59999999999985</v>
      </c>
      <c r="L53" s="261">
        <v>406.75999999999993</v>
      </c>
      <c r="M53" s="261">
        <v>785.04999999999927</v>
      </c>
      <c r="N53" s="261">
        <v>676.06999999999994</v>
      </c>
      <c r="O53" s="261">
        <v>907.99000000000024</v>
      </c>
      <c r="P53" s="261">
        <v>1059.4300000000005</v>
      </c>
      <c r="Q53" s="261">
        <v>1172.3599999999999</v>
      </c>
      <c r="R53" s="261">
        <v>1486.78</v>
      </c>
      <c r="S53" s="261">
        <v>1362.3899999999996</v>
      </c>
      <c r="T53" s="261">
        <v>1008.9099999999999</v>
      </c>
      <c r="U53" s="261">
        <v>802.7199999999998</v>
      </c>
      <c r="V53" s="261">
        <v>641.20999999999958</v>
      </c>
      <c r="W53" s="261">
        <v>344.85999999999996</v>
      </c>
      <c r="X53" s="261">
        <v>338.13000000000017</v>
      </c>
      <c r="Y53" s="261">
        <v>45.7</v>
      </c>
      <c r="Z53" s="261">
        <v>15185.450000000008</v>
      </c>
      <c r="AA53" s="264">
        <f t="shared" si="0"/>
        <v>1</v>
      </c>
    </row>
    <row r="58" spans="1:27" ht="15.6" x14ac:dyDescent="0.3">
      <c r="A58" s="335" t="s">
        <v>77</v>
      </c>
      <c r="B58" s="336" t="s">
        <v>151</v>
      </c>
      <c r="C58" s="336">
        <v>2000</v>
      </c>
      <c r="D58" s="336">
        <v>2001</v>
      </c>
      <c r="E58" s="336">
        <v>2002</v>
      </c>
      <c r="F58" s="336">
        <v>2003</v>
      </c>
      <c r="G58" s="336">
        <v>2004</v>
      </c>
      <c r="H58" s="336">
        <v>2005</v>
      </c>
      <c r="I58" s="336">
        <v>2006</v>
      </c>
      <c r="J58" s="336">
        <v>2007</v>
      </c>
      <c r="K58" s="336">
        <v>2008</v>
      </c>
      <c r="L58" s="336">
        <v>2009</v>
      </c>
      <c r="M58" s="336">
        <v>2010</v>
      </c>
      <c r="N58" s="336">
        <v>2011</v>
      </c>
      <c r="O58" s="336">
        <v>2012</v>
      </c>
      <c r="P58" s="336">
        <v>2013</v>
      </c>
      <c r="Q58" s="336">
        <v>2014</v>
      </c>
      <c r="R58" s="336">
        <v>2015</v>
      </c>
      <c r="S58" s="336">
        <v>2016</v>
      </c>
      <c r="T58" s="336">
        <v>2017</v>
      </c>
      <c r="U58" s="336">
        <v>2018</v>
      </c>
      <c r="V58" s="336">
        <v>2019</v>
      </c>
      <c r="W58" s="336">
        <v>2020</v>
      </c>
      <c r="X58" s="336">
        <v>2021</v>
      </c>
      <c r="Y58" s="336" t="s">
        <v>152</v>
      </c>
    </row>
    <row r="59" spans="1:27" x14ac:dyDescent="0.3">
      <c r="A59" s="245" t="s">
        <v>6</v>
      </c>
      <c r="B59" s="313">
        <f>B10/$Z$10</f>
        <v>0.27045407299616897</v>
      </c>
      <c r="C59" s="313">
        <f t="shared" ref="C59:Y59" si="1">C10/$Z$10</f>
        <v>0.13729100466248922</v>
      </c>
      <c r="D59" s="313">
        <f t="shared" si="1"/>
        <v>1.636325839693523E-2</v>
      </c>
      <c r="E59" s="313">
        <f t="shared" si="1"/>
        <v>1.8887536008077684E-2</v>
      </c>
      <c r="F59" s="313">
        <f t="shared" si="1"/>
        <v>2.6430671457844559E-3</v>
      </c>
      <c r="G59" s="313">
        <f t="shared" si="1"/>
        <v>2.3490630475455108E-2</v>
      </c>
      <c r="H59" s="313">
        <f t="shared" si="1"/>
        <v>1.5531731654441244E-2</v>
      </c>
      <c r="I59" s="313">
        <f t="shared" si="1"/>
        <v>3.7062334808303385E-2</v>
      </c>
      <c r="J59" s="313">
        <f t="shared" si="1"/>
        <v>1.0512873815816826E-2</v>
      </c>
      <c r="K59" s="313">
        <f t="shared" si="1"/>
        <v>6.3849374870073939E-3</v>
      </c>
      <c r="L59" s="313">
        <f t="shared" si="1"/>
        <v>2.1293024084578151E-2</v>
      </c>
      <c r="M59" s="313">
        <f t="shared" si="1"/>
        <v>2.7826448489888043E-2</v>
      </c>
      <c r="N59" s="313">
        <f t="shared" si="1"/>
        <v>1.5917797642027734E-2</v>
      </c>
      <c r="O59" s="313">
        <f t="shared" si="1"/>
        <v>3.2370148189944468E-3</v>
      </c>
      <c r="P59" s="313">
        <f t="shared" si="1"/>
        <v>5.0515249606509667E-2</v>
      </c>
      <c r="Q59" s="313">
        <f t="shared" si="1"/>
        <v>3.7359308644908384E-2</v>
      </c>
      <c r="R59" s="313">
        <f t="shared" si="1"/>
        <v>0.17521456359694709</v>
      </c>
      <c r="S59" s="313">
        <f t="shared" si="1"/>
        <v>9.6961957651530914E-2</v>
      </c>
      <c r="T59" s="313">
        <f t="shared" si="1"/>
        <v>7.7807145190508719E-3</v>
      </c>
      <c r="U59" s="313">
        <f t="shared" si="1"/>
        <v>1.1463190092952812E-2</v>
      </c>
      <c r="V59" s="313">
        <f t="shared" si="1"/>
        <v>2.2866985418584624E-3</v>
      </c>
      <c r="W59" s="313">
        <f t="shared" si="1"/>
        <v>6.0285688830814012E-3</v>
      </c>
      <c r="X59" s="313">
        <f t="shared" si="1"/>
        <v>2.6727645294449554E-4</v>
      </c>
      <c r="Y59" s="315">
        <f t="shared" si="1"/>
        <v>5.2267395242479144E-3</v>
      </c>
    </row>
    <row r="60" spans="1:27" x14ac:dyDescent="0.3">
      <c r="A60" s="245" t="s">
        <v>15</v>
      </c>
      <c r="B60" s="313">
        <f>B19/$Z$19</f>
        <v>3.4680208639709352E-2</v>
      </c>
      <c r="C60" s="313">
        <f t="shared" ref="C60:Y60" si="2">C19/$Z$19</f>
        <v>6.6936711876901159E-2</v>
      </c>
      <c r="D60" s="313">
        <f t="shared" si="2"/>
        <v>5.283007628528992E-3</v>
      </c>
      <c r="E60" s="313">
        <f t="shared" si="2"/>
        <v>9.5123921711709452E-3</v>
      </c>
      <c r="F60" s="313">
        <f t="shared" si="2"/>
        <v>6.4297069587523382E-3</v>
      </c>
      <c r="G60" s="313">
        <f t="shared" si="2"/>
        <v>7.4349303975844933E-3</v>
      </c>
      <c r="H60" s="313">
        <f t="shared" si="2"/>
        <v>1.2710491926566578E-2</v>
      </c>
      <c r="I60" s="313">
        <f t="shared" si="2"/>
        <v>1.3879529555430639E-2</v>
      </c>
      <c r="J60" s="313">
        <f t="shared" si="2"/>
        <v>2.6210270405105072E-2</v>
      </c>
      <c r="K60" s="313">
        <f t="shared" si="2"/>
        <v>2.5376307255851736E-2</v>
      </c>
      <c r="L60" s="313">
        <f t="shared" si="2"/>
        <v>4.1776341507909667E-2</v>
      </c>
      <c r="M60" s="313">
        <f t="shared" si="2"/>
        <v>4.3522451851658851E-2</v>
      </c>
      <c r="N60" s="313">
        <f t="shared" si="2"/>
        <v>3.2390533029036106E-2</v>
      </c>
      <c r="O60" s="313">
        <f t="shared" si="2"/>
        <v>8.7990558345774614E-2</v>
      </c>
      <c r="P60" s="313">
        <f t="shared" si="2"/>
        <v>7.3515340826591571E-2</v>
      </c>
      <c r="Q60" s="313">
        <f t="shared" si="2"/>
        <v>8.5592914291671277E-2</v>
      </c>
      <c r="R60" s="313">
        <f t="shared" si="2"/>
        <v>8.3530344717178601E-2</v>
      </c>
      <c r="S60" s="313">
        <f t="shared" si="2"/>
        <v>9.6929600851833886E-2</v>
      </c>
      <c r="T60" s="313">
        <f t="shared" si="2"/>
        <v>6.6888312229846272E-2</v>
      </c>
      <c r="U60" s="313">
        <f t="shared" si="2"/>
        <v>6.382796531606838E-2</v>
      </c>
      <c r="V60" s="313">
        <f t="shared" si="2"/>
        <v>4.3213438720462301E-2</v>
      </c>
      <c r="W60" s="313">
        <f t="shared" si="2"/>
        <v>3.0648145735060361E-2</v>
      </c>
      <c r="X60" s="313">
        <f t="shared" si="2"/>
        <v>3.7513449517306646E-2</v>
      </c>
      <c r="Y60" s="315">
        <f t="shared" si="2"/>
        <v>4.2070462440012401E-3</v>
      </c>
    </row>
    <row r="61" spans="1:27" x14ac:dyDescent="0.3">
      <c r="A61" s="245" t="s">
        <v>19</v>
      </c>
      <c r="B61" s="313">
        <f>B23/$Z$23</f>
        <v>0.18983381534929322</v>
      </c>
      <c r="C61" s="313">
        <f t="shared" ref="C61:Y61" si="3">C23/$Z$23</f>
        <v>4.2085659245098939E-2</v>
      </c>
      <c r="D61" s="313">
        <f t="shared" si="3"/>
        <v>7.5036828647021417E-3</v>
      </c>
      <c r="E61" s="313">
        <f t="shared" si="3"/>
        <v>1.8150733863140311E-2</v>
      </c>
      <c r="F61" s="313">
        <f t="shared" si="3"/>
        <v>1.1021496105278193E-2</v>
      </c>
      <c r="G61" s="313">
        <f t="shared" si="3"/>
        <v>4.1208669389605206E-2</v>
      </c>
      <c r="H61" s="313">
        <f t="shared" si="3"/>
        <v>2.2047919119856915E-2</v>
      </c>
      <c r="I61" s="313">
        <f t="shared" si="3"/>
        <v>1.8466056058374015E-2</v>
      </c>
      <c r="J61" s="313">
        <f t="shared" si="3"/>
        <v>2.0609261604103122E-2</v>
      </c>
      <c r="K61" s="313">
        <f t="shared" si="3"/>
        <v>2.0057447762444142E-2</v>
      </c>
      <c r="L61" s="313">
        <f t="shared" si="3"/>
        <v>1.2410884528026722E-2</v>
      </c>
      <c r="M61" s="313">
        <f t="shared" si="3"/>
        <v>3.4325777096769421E-2</v>
      </c>
      <c r="N61" s="313">
        <f t="shared" si="3"/>
        <v>2.4141855572580764E-2</v>
      </c>
      <c r="O61" s="313">
        <f t="shared" si="3"/>
        <v>5.5334118354215207E-2</v>
      </c>
      <c r="P61" s="313">
        <f t="shared" si="3"/>
        <v>4.9022747540240517E-2</v>
      </c>
      <c r="Q61" s="313">
        <f t="shared" si="3"/>
        <v>8.2136504949080411E-2</v>
      </c>
      <c r="R61" s="313">
        <f t="shared" si="3"/>
        <v>0.14240245951312278</v>
      </c>
      <c r="S61" s="313">
        <f t="shared" si="3"/>
        <v>7.5076243921425659E-2</v>
      </c>
      <c r="T61" s="313">
        <f t="shared" si="3"/>
        <v>5.4979380884577288E-2</v>
      </c>
      <c r="U61" s="313">
        <f t="shared" si="3"/>
        <v>2.2471633319702214E-2</v>
      </c>
      <c r="V61" s="313">
        <f t="shared" si="3"/>
        <v>3.940542058561243E-2</v>
      </c>
      <c r="W61" s="313">
        <f t="shared" si="3"/>
        <v>1.1139741928490834E-2</v>
      </c>
      <c r="X61" s="313">
        <f t="shared" si="3"/>
        <v>4.5770987401892909E-3</v>
      </c>
      <c r="Y61" s="315">
        <f t="shared" si="3"/>
        <v>1.5913917040701194E-3</v>
      </c>
    </row>
    <row r="62" spans="1:27" x14ac:dyDescent="0.3">
      <c r="A62" s="245" t="s">
        <v>60</v>
      </c>
      <c r="B62" s="313">
        <f>B27/$Z$27</f>
        <v>0</v>
      </c>
      <c r="C62" s="313">
        <f t="shared" ref="C62:Y62" si="4">C27/$Z$27</f>
        <v>0</v>
      </c>
      <c r="D62" s="313">
        <f t="shared" si="4"/>
        <v>0</v>
      </c>
      <c r="E62" s="313">
        <f t="shared" si="4"/>
        <v>0</v>
      </c>
      <c r="F62" s="313">
        <f t="shared" si="4"/>
        <v>0</v>
      </c>
      <c r="G62" s="313">
        <f t="shared" si="4"/>
        <v>0</v>
      </c>
      <c r="H62" s="313">
        <f t="shared" si="4"/>
        <v>0</v>
      </c>
      <c r="I62" s="313">
        <f t="shared" si="4"/>
        <v>0</v>
      </c>
      <c r="J62" s="313">
        <f t="shared" si="4"/>
        <v>0</v>
      </c>
      <c r="K62" s="313">
        <f t="shared" si="4"/>
        <v>0</v>
      </c>
      <c r="L62" s="313">
        <f t="shared" si="4"/>
        <v>0.37931034482758624</v>
      </c>
      <c r="M62" s="313">
        <f t="shared" si="4"/>
        <v>0</v>
      </c>
      <c r="N62" s="313">
        <f t="shared" si="4"/>
        <v>0</v>
      </c>
      <c r="O62" s="313">
        <f t="shared" si="4"/>
        <v>0</v>
      </c>
      <c r="P62" s="313">
        <f t="shared" si="4"/>
        <v>0</v>
      </c>
      <c r="Q62" s="313">
        <f t="shared" si="4"/>
        <v>0</v>
      </c>
      <c r="R62" s="313">
        <f t="shared" si="4"/>
        <v>0</v>
      </c>
      <c r="S62" s="313">
        <f t="shared" si="4"/>
        <v>0</v>
      </c>
      <c r="T62" s="313">
        <f t="shared" si="4"/>
        <v>0</v>
      </c>
      <c r="U62" s="313">
        <f t="shared" si="4"/>
        <v>0</v>
      </c>
      <c r="V62" s="313">
        <f t="shared" si="4"/>
        <v>0</v>
      </c>
      <c r="W62" s="313">
        <f t="shared" si="4"/>
        <v>0</v>
      </c>
      <c r="X62" s="313">
        <f t="shared" si="4"/>
        <v>0</v>
      </c>
      <c r="Y62" s="315">
        <f t="shared" si="4"/>
        <v>0.62068965517241381</v>
      </c>
    </row>
    <row r="63" spans="1:27" x14ac:dyDescent="0.3">
      <c r="A63" s="245" t="s">
        <v>61</v>
      </c>
      <c r="B63" s="313">
        <f>B29/$Z$29</f>
        <v>0.18881353881723539</v>
      </c>
      <c r="C63" s="313">
        <f t="shared" ref="C63:Y63" si="5">C29/$Z$29</f>
        <v>3.4162930901221231E-2</v>
      </c>
      <c r="D63" s="313">
        <f t="shared" si="5"/>
        <v>1.0195783233750266E-2</v>
      </c>
      <c r="E63" s="313">
        <f t="shared" si="5"/>
        <v>1.8287888054735975E-2</v>
      </c>
      <c r="F63" s="313">
        <f t="shared" si="5"/>
        <v>1.7407434789329723E-2</v>
      </c>
      <c r="G63" s="313">
        <f t="shared" si="5"/>
        <v>1.2272577577342115E-2</v>
      </c>
      <c r="H63" s="313">
        <f t="shared" si="5"/>
        <v>3.0728491064407525E-2</v>
      </c>
      <c r="I63" s="313">
        <f t="shared" si="5"/>
        <v>2.7408308521577843E-2</v>
      </c>
      <c r="J63" s="313">
        <f t="shared" si="5"/>
        <v>4.8801306565761829E-2</v>
      </c>
      <c r="K63" s="313">
        <f t="shared" si="5"/>
        <v>4.3740380543999161E-2</v>
      </c>
      <c r="L63" s="313">
        <f t="shared" si="5"/>
        <v>4.3296793402649442E-2</v>
      </c>
      <c r="M63" s="313">
        <f t="shared" si="5"/>
        <v>2.7825011593754844E-2</v>
      </c>
      <c r="N63" s="313">
        <f t="shared" si="5"/>
        <v>1.9894211187805398E-2</v>
      </c>
      <c r="O63" s="313">
        <f t="shared" si="5"/>
        <v>3.3168220341830951E-2</v>
      </c>
      <c r="P63" s="313">
        <f t="shared" si="5"/>
        <v>5.3311109169483915E-2</v>
      </c>
      <c r="Q63" s="313">
        <f t="shared" si="5"/>
        <v>4.1898821805668528E-2</v>
      </c>
      <c r="R63" s="313">
        <f t="shared" si="5"/>
        <v>7.8582134191831313E-2</v>
      </c>
      <c r="S63" s="313">
        <f t="shared" si="5"/>
        <v>5.2847358976254671E-2</v>
      </c>
      <c r="T63" s="313">
        <f t="shared" si="5"/>
        <v>7.4260520072318176E-2</v>
      </c>
      <c r="U63" s="313">
        <f t="shared" si="5"/>
        <v>7.0167420540773098E-3</v>
      </c>
      <c r="V63" s="313">
        <f t="shared" si="5"/>
        <v>0.10303319510441104</v>
      </c>
      <c r="W63" s="313">
        <f t="shared" si="5"/>
        <v>2.6776532896019157E-2</v>
      </c>
      <c r="X63" s="313">
        <f t="shared" si="5"/>
        <v>4.8458534683809762E-3</v>
      </c>
      <c r="Y63" s="315">
        <f t="shared" si="5"/>
        <v>1.4248556661536299E-3</v>
      </c>
    </row>
    <row r="64" spans="1:27" x14ac:dyDescent="0.3">
      <c r="A64" s="245" t="s">
        <v>38</v>
      </c>
      <c r="B64" s="313">
        <f>B35/$Z$35</f>
        <v>1.5823035880754524E-2</v>
      </c>
      <c r="C64" s="313">
        <f t="shared" ref="C64:Y64" si="6">C35/$Z$35</f>
        <v>6.163595612590997E-3</v>
      </c>
      <c r="D64" s="313">
        <f t="shared" si="6"/>
        <v>3.8379911537774992E-3</v>
      </c>
      <c r="E64" s="313">
        <f t="shared" si="6"/>
        <v>4.7553404605589428E-3</v>
      </c>
      <c r="F64" s="313">
        <f t="shared" si="6"/>
        <v>7.0313584703572251E-3</v>
      </c>
      <c r="G64" s="313">
        <f t="shared" si="6"/>
        <v>3.1735327369736429E-3</v>
      </c>
      <c r="H64" s="313">
        <f t="shared" si="6"/>
        <v>1.3487514132137982E-2</v>
      </c>
      <c r="I64" s="313">
        <f t="shared" si="6"/>
        <v>1.1831326735029865E-2</v>
      </c>
      <c r="J64" s="313">
        <f t="shared" si="6"/>
        <v>2.1441180554178173E-2</v>
      </c>
      <c r="K64" s="313">
        <f t="shared" si="6"/>
        <v>5.3955015173453448E-2</v>
      </c>
      <c r="L64" s="313">
        <f t="shared" si="6"/>
        <v>3.3654322946625174E-2</v>
      </c>
      <c r="M64" s="313">
        <f t="shared" si="6"/>
        <v>6.4730150544459283E-2</v>
      </c>
      <c r="N64" s="313">
        <f t="shared" si="6"/>
        <v>6.6128488406688279E-2</v>
      </c>
      <c r="O64" s="313">
        <f t="shared" si="6"/>
        <v>7.2425967431620344E-2</v>
      </c>
      <c r="P64" s="313">
        <f t="shared" si="6"/>
        <v>6.6505345419203901E-2</v>
      </c>
      <c r="Q64" s="313">
        <f t="shared" si="6"/>
        <v>5.6687228514191675E-2</v>
      </c>
      <c r="R64" s="313">
        <f t="shared" si="6"/>
        <v>8.9865521550270847E-2</v>
      </c>
      <c r="S64" s="313">
        <f t="shared" si="6"/>
        <v>9.5915068330126835E-2</v>
      </c>
      <c r="T64" s="313">
        <f t="shared" si="6"/>
        <v>0.10995795069123518</v>
      </c>
      <c r="U64" s="313">
        <f t="shared" si="6"/>
        <v>6.0579764761885931E-2</v>
      </c>
      <c r="V64" s="313">
        <f t="shared" si="6"/>
        <v>4.0760061090505215E-2</v>
      </c>
      <c r="W64" s="313">
        <f t="shared" si="6"/>
        <v>4.0259237955451568E-2</v>
      </c>
      <c r="X64" s="313">
        <f t="shared" si="6"/>
        <v>6.0282246067794636E-2</v>
      </c>
      <c r="Y64" s="315">
        <f t="shared" si="6"/>
        <v>7.4875538012971875E-4</v>
      </c>
    </row>
    <row r="65" spans="1:25" x14ac:dyDescent="0.3">
      <c r="A65" s="245" t="s">
        <v>43</v>
      </c>
      <c r="B65" s="313">
        <f>B40/$Z$40</f>
        <v>8.6502197155807758E-5</v>
      </c>
      <c r="C65" s="313">
        <f t="shared" ref="C65:Y65" si="7">C40/$Z$40</f>
        <v>2.1452544894640323E-3</v>
      </c>
      <c r="D65" s="313">
        <f t="shared" si="7"/>
        <v>6.0551538009065431E-4</v>
      </c>
      <c r="E65" s="313">
        <f t="shared" si="7"/>
        <v>0</v>
      </c>
      <c r="F65" s="313">
        <f t="shared" si="7"/>
        <v>1.3840351544929243E-4</v>
      </c>
      <c r="G65" s="313">
        <f t="shared" si="7"/>
        <v>2.072592643853154E-2</v>
      </c>
      <c r="H65" s="313">
        <f t="shared" si="7"/>
        <v>5.0171274350368502E-4</v>
      </c>
      <c r="I65" s="313">
        <f t="shared" si="7"/>
        <v>1.2525518148160964E-2</v>
      </c>
      <c r="J65" s="313">
        <f t="shared" si="7"/>
        <v>1.3944154181516209E-2</v>
      </c>
      <c r="K65" s="313">
        <f t="shared" si="7"/>
        <v>1.0034254870073702E-2</v>
      </c>
      <c r="L65" s="313">
        <f t="shared" si="7"/>
        <v>5.0344278744680112E-3</v>
      </c>
      <c r="M65" s="313">
        <f t="shared" si="7"/>
        <v>2.6642676723988786E-2</v>
      </c>
      <c r="N65" s="313">
        <f t="shared" si="7"/>
        <v>0.14663852461852533</v>
      </c>
      <c r="O65" s="313">
        <f t="shared" si="7"/>
        <v>3.1054288778934985E-2</v>
      </c>
      <c r="P65" s="313">
        <f t="shared" si="7"/>
        <v>6.0655340645652409E-2</v>
      </c>
      <c r="Q65" s="313">
        <f t="shared" si="7"/>
        <v>3.1382997128127053E-2</v>
      </c>
      <c r="R65" s="313">
        <f t="shared" si="7"/>
        <v>5.1780215217466528E-2</v>
      </c>
      <c r="S65" s="313">
        <f t="shared" si="7"/>
        <v>0.21701671222449048</v>
      </c>
      <c r="T65" s="313">
        <f t="shared" si="7"/>
        <v>6.6433687415660359E-2</v>
      </c>
      <c r="U65" s="313">
        <f t="shared" si="7"/>
        <v>0.14418186221930032</v>
      </c>
      <c r="V65" s="313">
        <f t="shared" si="7"/>
        <v>5.2437631915850672E-2</v>
      </c>
      <c r="W65" s="313">
        <f t="shared" si="7"/>
        <v>5.7506660669181003E-2</v>
      </c>
      <c r="X65" s="313">
        <f t="shared" si="7"/>
        <v>4.8302826891803055E-2</v>
      </c>
      <c r="Y65" s="315">
        <f t="shared" si="7"/>
        <v>2.2490571260510019E-4</v>
      </c>
    </row>
    <row r="66" spans="1:25" x14ac:dyDescent="0.3">
      <c r="A66" s="245" t="s">
        <v>49</v>
      </c>
      <c r="B66" s="313">
        <f>B43/$Z$43</f>
        <v>0.35025227043390489</v>
      </c>
      <c r="C66" s="313">
        <f t="shared" ref="C66:Y66" si="8">C43/$Z$43</f>
        <v>0.19636730575176584</v>
      </c>
      <c r="D66" s="313">
        <f t="shared" si="8"/>
        <v>1.5136226034308774E-3</v>
      </c>
      <c r="E66" s="313">
        <f t="shared" si="8"/>
        <v>7.063572149344095E-3</v>
      </c>
      <c r="F66" s="313">
        <f t="shared" si="8"/>
        <v>0</v>
      </c>
      <c r="G66" s="313">
        <f t="shared" si="8"/>
        <v>4.6922300706357202E-2</v>
      </c>
      <c r="H66" s="313">
        <f t="shared" si="8"/>
        <v>7.5681130171543869E-3</v>
      </c>
      <c r="I66" s="313">
        <f t="shared" si="8"/>
        <v>0</v>
      </c>
      <c r="J66" s="313">
        <f t="shared" si="8"/>
        <v>0</v>
      </c>
      <c r="K66" s="313">
        <f t="shared" si="8"/>
        <v>1.0998990918264376E-2</v>
      </c>
      <c r="L66" s="313">
        <f t="shared" si="8"/>
        <v>3.0575176589303719E-2</v>
      </c>
      <c r="M66" s="313">
        <f t="shared" si="8"/>
        <v>2.0585267406659932E-2</v>
      </c>
      <c r="N66" s="313">
        <f t="shared" si="8"/>
        <v>1.1099899091826435E-3</v>
      </c>
      <c r="O66" s="313">
        <f t="shared" si="8"/>
        <v>5.0454086781029243E-2</v>
      </c>
      <c r="P66" s="313">
        <f t="shared" si="8"/>
        <v>9.2835519677093806E-3</v>
      </c>
      <c r="Q66" s="313">
        <f t="shared" si="8"/>
        <v>9.1826437941473243E-2</v>
      </c>
      <c r="R66" s="313">
        <f t="shared" si="8"/>
        <v>2.9364278506559021E-2</v>
      </c>
      <c r="S66" s="313">
        <f t="shared" si="8"/>
        <v>3.7134207870837523E-2</v>
      </c>
      <c r="T66" s="313">
        <f t="shared" si="8"/>
        <v>5.1564076690211888E-2</v>
      </c>
      <c r="U66" s="313">
        <f t="shared" si="8"/>
        <v>8.8799192734611478E-3</v>
      </c>
      <c r="V66" s="313">
        <f t="shared" si="8"/>
        <v>1.6246215943491415E-2</v>
      </c>
      <c r="W66" s="313">
        <f t="shared" si="8"/>
        <v>1.5035317860746715E-2</v>
      </c>
      <c r="X66" s="313">
        <f t="shared" si="8"/>
        <v>1.6347124117053476E-2</v>
      </c>
      <c r="Y66" s="315">
        <f t="shared" si="8"/>
        <v>9.0817356205852632E-4</v>
      </c>
    </row>
    <row r="67" spans="1:25" x14ac:dyDescent="0.3">
      <c r="A67" s="245" t="s">
        <v>50</v>
      </c>
      <c r="B67" s="313">
        <f>B45/$Z$45</f>
        <v>0</v>
      </c>
      <c r="C67" s="313">
        <f t="shared" ref="C67:Y67" si="9">C45/$Z$45</f>
        <v>0</v>
      </c>
      <c r="D67" s="313">
        <f t="shared" si="9"/>
        <v>0</v>
      </c>
      <c r="E67" s="313">
        <f t="shared" si="9"/>
        <v>0</v>
      </c>
      <c r="F67" s="313">
        <f t="shared" si="9"/>
        <v>0</v>
      </c>
      <c r="G67" s="313">
        <f t="shared" si="9"/>
        <v>0</v>
      </c>
      <c r="H67" s="313">
        <f t="shared" si="9"/>
        <v>0</v>
      </c>
      <c r="I67" s="313">
        <f t="shared" si="9"/>
        <v>0</v>
      </c>
      <c r="J67" s="313">
        <f t="shared" si="9"/>
        <v>0</v>
      </c>
      <c r="K67" s="313">
        <f t="shared" si="9"/>
        <v>0</v>
      </c>
      <c r="L67" s="313">
        <f t="shared" si="9"/>
        <v>0.14353219137625517</v>
      </c>
      <c r="M67" s="313">
        <f t="shared" si="9"/>
        <v>0.25221500295333726</v>
      </c>
      <c r="N67" s="313">
        <f t="shared" si="9"/>
        <v>0</v>
      </c>
      <c r="O67" s="313">
        <f t="shared" si="9"/>
        <v>0.18842291789722387</v>
      </c>
      <c r="P67" s="313">
        <f t="shared" si="9"/>
        <v>0.12699350265800355</v>
      </c>
      <c r="Q67" s="313">
        <f t="shared" si="9"/>
        <v>9.6869462492616659E-2</v>
      </c>
      <c r="R67" s="313">
        <f t="shared" si="9"/>
        <v>0.11458948611931483</v>
      </c>
      <c r="S67" s="313">
        <f t="shared" si="9"/>
        <v>2.008269344359126E-2</v>
      </c>
      <c r="T67" s="313">
        <f t="shared" si="9"/>
        <v>4.4300059066745424E-2</v>
      </c>
      <c r="U67" s="313">
        <f t="shared" si="9"/>
        <v>1.299468399291199E-2</v>
      </c>
      <c r="V67" s="313">
        <f t="shared" si="9"/>
        <v>0</v>
      </c>
      <c r="W67" s="313">
        <f t="shared" si="9"/>
        <v>0</v>
      </c>
      <c r="X67" s="313">
        <f t="shared" si="9"/>
        <v>0</v>
      </c>
      <c r="Y67" s="316">
        <f t="shared" si="9"/>
        <v>0</v>
      </c>
    </row>
    <row r="68" spans="1:25" x14ac:dyDescent="0.3">
      <c r="A68" s="245" t="s">
        <v>51</v>
      </c>
      <c r="B68" s="313">
        <f>B47/$Z$47</f>
        <v>0.24999999999999994</v>
      </c>
      <c r="C68" s="313">
        <f t="shared" ref="C68:Y68" si="10">C47/$Z$47</f>
        <v>0.74999999999999989</v>
      </c>
      <c r="D68" s="313">
        <f t="shared" si="10"/>
        <v>0</v>
      </c>
      <c r="E68" s="313">
        <f t="shared" si="10"/>
        <v>0</v>
      </c>
      <c r="F68" s="313">
        <f t="shared" si="10"/>
        <v>0</v>
      </c>
      <c r="G68" s="313">
        <f t="shared" si="10"/>
        <v>0</v>
      </c>
      <c r="H68" s="313">
        <f t="shared" si="10"/>
        <v>0</v>
      </c>
      <c r="I68" s="313">
        <f t="shared" si="10"/>
        <v>0</v>
      </c>
      <c r="J68" s="313">
        <f t="shared" si="10"/>
        <v>0</v>
      </c>
      <c r="K68" s="313">
        <f t="shared" si="10"/>
        <v>0</v>
      </c>
      <c r="L68" s="313">
        <f t="shared" si="10"/>
        <v>0</v>
      </c>
      <c r="M68" s="313">
        <f t="shared" si="10"/>
        <v>0</v>
      </c>
      <c r="N68" s="313">
        <f t="shared" si="10"/>
        <v>0</v>
      </c>
      <c r="O68" s="313">
        <f t="shared" si="10"/>
        <v>0</v>
      </c>
      <c r="P68" s="313">
        <f t="shared" si="10"/>
        <v>0</v>
      </c>
      <c r="Q68" s="313">
        <f t="shared" si="10"/>
        <v>0</v>
      </c>
      <c r="R68" s="313">
        <f t="shared" si="10"/>
        <v>0</v>
      </c>
      <c r="S68" s="313">
        <f t="shared" si="10"/>
        <v>0</v>
      </c>
      <c r="T68" s="313">
        <f t="shared" si="10"/>
        <v>0</v>
      </c>
      <c r="U68" s="313">
        <f t="shared" si="10"/>
        <v>0</v>
      </c>
      <c r="V68" s="313">
        <f t="shared" si="10"/>
        <v>0</v>
      </c>
      <c r="W68" s="313">
        <f t="shared" si="10"/>
        <v>0</v>
      </c>
      <c r="X68" s="313">
        <f t="shared" si="10"/>
        <v>0</v>
      </c>
      <c r="Y68" s="316">
        <f t="shared" si="10"/>
        <v>0</v>
      </c>
    </row>
    <row r="69" spans="1:25" x14ac:dyDescent="0.3">
      <c r="A69" s="245" t="s">
        <v>52</v>
      </c>
      <c r="B69" s="313">
        <f>B49/$Z$49</f>
        <v>0.13578961402348158</v>
      </c>
      <c r="C69" s="313">
        <f t="shared" ref="C69:Y69" si="11">C49/$Z$49</f>
        <v>2.5959034611483616E-2</v>
      </c>
      <c r="D69" s="313">
        <f t="shared" si="11"/>
        <v>2.8571476789261314E-3</v>
      </c>
      <c r="E69" s="313">
        <f t="shared" si="11"/>
        <v>6.2340835947744411E-3</v>
      </c>
      <c r="F69" s="313">
        <f t="shared" si="11"/>
        <v>5.7682993305195026E-3</v>
      </c>
      <c r="G69" s="313">
        <f t="shared" si="11"/>
        <v>1.2265652292046738E-2</v>
      </c>
      <c r="H69" s="313">
        <f t="shared" si="11"/>
        <v>2.5059530941744904E-2</v>
      </c>
      <c r="I69" s="313">
        <f t="shared" si="11"/>
        <v>1.7343713346913085E-2</v>
      </c>
      <c r="J69" s="313">
        <f t="shared" si="11"/>
        <v>1.0934116840970115E-2</v>
      </c>
      <c r="K69" s="313">
        <f t="shared" si="11"/>
        <v>2.4733819481595625E-2</v>
      </c>
      <c r="L69" s="313">
        <f t="shared" si="11"/>
        <v>2.0491132378925633E-2</v>
      </c>
      <c r="M69" s="313">
        <f t="shared" si="11"/>
        <v>6.6738784471832721E-2</v>
      </c>
      <c r="N69" s="313">
        <f t="shared" si="11"/>
        <v>4.8244111457449099E-2</v>
      </c>
      <c r="O69" s="313">
        <f t="shared" si="11"/>
        <v>5.6678856938413548E-2</v>
      </c>
      <c r="P69" s="313">
        <f t="shared" si="11"/>
        <v>8.3350068939446367E-2</v>
      </c>
      <c r="Q69" s="313">
        <f t="shared" si="11"/>
        <v>9.4106985245102109E-2</v>
      </c>
      <c r="R69" s="313">
        <f t="shared" si="11"/>
        <v>9.8115092591498768E-2</v>
      </c>
      <c r="S69" s="313">
        <f t="shared" si="11"/>
        <v>8.6912643511338275E-2</v>
      </c>
      <c r="T69" s="313">
        <f t="shared" si="11"/>
        <v>5.713282783364753E-2</v>
      </c>
      <c r="U69" s="313">
        <f t="shared" si="11"/>
        <v>6.1557778344069447E-2</v>
      </c>
      <c r="V69" s="313">
        <f t="shared" si="11"/>
        <v>2.9865884509129203E-2</v>
      </c>
      <c r="W69" s="313">
        <f t="shared" si="11"/>
        <v>1.383514274768838E-2</v>
      </c>
      <c r="X69" s="313">
        <f t="shared" si="11"/>
        <v>1.1757677424145517E-2</v>
      </c>
      <c r="Y69" s="315">
        <f t="shared" si="11"/>
        <v>4.2680014648577595E-3</v>
      </c>
    </row>
    <row r="70" spans="1:25" x14ac:dyDescent="0.3">
      <c r="A70" s="245" t="s">
        <v>53</v>
      </c>
      <c r="B70" s="313">
        <f>B51/$Z$51</f>
        <v>0.32866043613707163</v>
      </c>
      <c r="C70" s="313">
        <f t="shared" ref="C70:Y70" si="12">C51/$Z$51</f>
        <v>4.5171339563862933E-2</v>
      </c>
      <c r="D70" s="313">
        <f t="shared" si="12"/>
        <v>1.5576323987538943E-2</v>
      </c>
      <c r="E70" s="313">
        <f t="shared" si="12"/>
        <v>0</v>
      </c>
      <c r="F70" s="313">
        <f t="shared" si="12"/>
        <v>0</v>
      </c>
      <c r="G70" s="313">
        <f t="shared" si="12"/>
        <v>0.12461059190031154</v>
      </c>
      <c r="H70" s="313">
        <f t="shared" si="12"/>
        <v>0</v>
      </c>
      <c r="I70" s="313">
        <f t="shared" si="12"/>
        <v>0</v>
      </c>
      <c r="J70" s="313">
        <f t="shared" si="12"/>
        <v>3.1152647975077885E-2</v>
      </c>
      <c r="K70" s="313">
        <f t="shared" si="12"/>
        <v>3.7383177570093455E-2</v>
      </c>
      <c r="L70" s="313">
        <f t="shared" si="12"/>
        <v>0</v>
      </c>
      <c r="M70" s="313">
        <f t="shared" si="12"/>
        <v>0</v>
      </c>
      <c r="N70" s="313">
        <f t="shared" si="12"/>
        <v>0.15732087227414329</v>
      </c>
      <c r="O70" s="313">
        <f t="shared" si="12"/>
        <v>0.13239875389408098</v>
      </c>
      <c r="P70" s="313">
        <f t="shared" si="12"/>
        <v>0</v>
      </c>
      <c r="Q70" s="313">
        <f t="shared" si="12"/>
        <v>0</v>
      </c>
      <c r="R70" s="313">
        <f t="shared" si="12"/>
        <v>1.2461059190031152E-2</v>
      </c>
      <c r="S70" s="313">
        <f t="shared" si="12"/>
        <v>7.6323987538940805E-2</v>
      </c>
      <c r="T70" s="313">
        <f t="shared" si="12"/>
        <v>0</v>
      </c>
      <c r="U70" s="313">
        <f t="shared" si="12"/>
        <v>0</v>
      </c>
      <c r="V70" s="313">
        <f t="shared" si="12"/>
        <v>0</v>
      </c>
      <c r="W70" s="313">
        <f t="shared" si="12"/>
        <v>2.4922118380062305E-2</v>
      </c>
      <c r="X70" s="313">
        <f t="shared" si="12"/>
        <v>0</v>
      </c>
      <c r="Y70" s="317">
        <f t="shared" si="12"/>
        <v>1.4018691588785047E-2</v>
      </c>
    </row>
    <row r="71" spans="1:25" x14ac:dyDescent="0.3">
      <c r="A71" s="245" t="s">
        <v>57</v>
      </c>
      <c r="B71" s="313">
        <f>B53/$Z$53</f>
        <v>0.1135573855236426</v>
      </c>
      <c r="C71" s="313">
        <f t="shared" ref="C71:Y71" si="13">C53/$Z$53</f>
        <v>3.6299220635542535E-2</v>
      </c>
      <c r="D71" s="313">
        <f t="shared" si="13"/>
        <v>4.9633036887283518E-3</v>
      </c>
      <c r="E71" s="313">
        <f t="shared" si="13"/>
        <v>9.4294209259521405E-3</v>
      </c>
      <c r="F71" s="313">
        <f t="shared" si="13"/>
        <v>7.564477838984022E-3</v>
      </c>
      <c r="G71" s="313">
        <f t="shared" si="13"/>
        <v>1.4901764518009002E-2</v>
      </c>
      <c r="H71" s="313">
        <f t="shared" si="13"/>
        <v>2.0188404031490668E-2</v>
      </c>
      <c r="I71" s="313">
        <f t="shared" si="13"/>
        <v>1.7246113878745764E-2</v>
      </c>
      <c r="J71" s="313">
        <f t="shared" si="13"/>
        <v>2.0063284262237847E-2</v>
      </c>
      <c r="K71" s="313">
        <f t="shared" si="13"/>
        <v>2.8882910944357895E-2</v>
      </c>
      <c r="L71" s="313">
        <f t="shared" si="13"/>
        <v>2.6786167021721433E-2</v>
      </c>
      <c r="M71" s="313">
        <f t="shared" si="13"/>
        <v>5.1697513079954752E-2</v>
      </c>
      <c r="N71" s="313">
        <f t="shared" si="13"/>
        <v>4.4520906525654463E-2</v>
      </c>
      <c r="O71" s="313">
        <f t="shared" si="13"/>
        <v>5.979342067571259E-2</v>
      </c>
      <c r="P71" s="313">
        <f t="shared" si="13"/>
        <v>6.9766124810262453E-2</v>
      </c>
      <c r="Q71" s="313">
        <f t="shared" si="13"/>
        <v>7.7202848779588315E-2</v>
      </c>
      <c r="R71" s="313">
        <f t="shared" si="13"/>
        <v>9.790819501562345E-2</v>
      </c>
      <c r="S71" s="313">
        <f t="shared" si="13"/>
        <v>8.9716801280172731E-2</v>
      </c>
      <c r="T71" s="313">
        <f t="shared" si="13"/>
        <v>6.6439255998340468E-2</v>
      </c>
      <c r="U71" s="313">
        <f t="shared" si="13"/>
        <v>5.2861126934005867E-2</v>
      </c>
      <c r="V71" s="313">
        <f t="shared" si="13"/>
        <v>4.2225288022416145E-2</v>
      </c>
      <c r="W71" s="313">
        <f t="shared" si="13"/>
        <v>2.270989664448533E-2</v>
      </c>
      <c r="X71" s="313">
        <f t="shared" si="13"/>
        <v>2.2266709251289884E-2</v>
      </c>
      <c r="Y71" s="317">
        <f t="shared" si="13"/>
        <v>3.0094597130806118E-3</v>
      </c>
    </row>
  </sheetData>
  <hyperlinks>
    <hyperlink ref="B1" r:id="rId1" xr:uid="{00000000-0004-0000-0F00-000000000000}"/>
    <hyperlink ref="K1" location="ÍNDICE!A1" display="ÍNDICE!A1" xr:uid="{00000000-0004-0000-0F00-000001000000}"/>
  </hyperlinks>
  <pageMargins left="0.7" right="0.7" top="0.75" bottom="0.75" header="0.3" footer="0.3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30"/>
  <sheetViews>
    <sheetView workbookViewId="0">
      <selection activeCell="G35" sqref="G35"/>
    </sheetView>
  </sheetViews>
  <sheetFormatPr baseColWidth="10" defaultRowHeight="14.4" x14ac:dyDescent="0.3"/>
  <cols>
    <col min="3" max="3" width="16" customWidth="1"/>
  </cols>
  <sheetData>
    <row r="1" spans="1:11" x14ac:dyDescent="0.3">
      <c r="A1" s="244" t="s">
        <v>154</v>
      </c>
      <c r="B1" s="49" t="s">
        <v>147</v>
      </c>
      <c r="J1" s="243" t="s">
        <v>156</v>
      </c>
      <c r="K1" s="49" t="s">
        <v>157</v>
      </c>
    </row>
    <row r="2" spans="1:11" x14ac:dyDescent="0.3">
      <c r="B2" s="49" t="s">
        <v>172</v>
      </c>
    </row>
    <row r="5" spans="1:11" ht="17.399999999999999" x14ac:dyDescent="0.3">
      <c r="A5" s="312" t="s">
        <v>0</v>
      </c>
    </row>
    <row r="7" spans="1:11" ht="18" x14ac:dyDescent="0.35">
      <c r="A7" s="267" t="s">
        <v>57</v>
      </c>
      <c r="C7" s="268"/>
      <c r="D7" s="269"/>
    </row>
    <row r="8" spans="1:11" x14ac:dyDescent="0.3">
      <c r="A8" s="270"/>
      <c r="B8" s="270"/>
      <c r="C8" s="270"/>
      <c r="D8" s="270"/>
      <c r="E8" s="270"/>
    </row>
    <row r="9" spans="1:11" x14ac:dyDescent="0.3">
      <c r="A9" s="271" t="s">
        <v>159</v>
      </c>
      <c r="B9" s="271" t="s">
        <v>160</v>
      </c>
      <c r="C9" s="272" t="s">
        <v>161</v>
      </c>
      <c r="D9" s="272">
        <v>2020</v>
      </c>
      <c r="E9" s="272">
        <v>2021</v>
      </c>
      <c r="F9" s="273"/>
    </row>
    <row r="10" spans="1:11" x14ac:dyDescent="0.3">
      <c r="A10" s="386" t="s">
        <v>162</v>
      </c>
      <c r="B10" s="386" t="s">
        <v>162</v>
      </c>
      <c r="C10" s="308" t="s">
        <v>163</v>
      </c>
      <c r="D10" s="280">
        <v>635.11999999999989</v>
      </c>
      <c r="E10" s="288">
        <v>933.5</v>
      </c>
      <c r="G10" s="276">
        <f t="shared" ref="G10:G27" si="0">E10/$E$28</f>
        <v>3.5956965655801497E-2</v>
      </c>
    </row>
    <row r="11" spans="1:11" x14ac:dyDescent="0.3">
      <c r="A11" s="387"/>
      <c r="B11" s="387"/>
      <c r="C11" s="308" t="s">
        <v>164</v>
      </c>
      <c r="D11" s="274">
        <v>735.16999999999973</v>
      </c>
      <c r="E11" s="288">
        <v>1359.78</v>
      </c>
      <c r="G11" s="276">
        <f t="shared" si="0"/>
        <v>5.2376607133846557E-2</v>
      </c>
    </row>
    <row r="12" spans="1:11" x14ac:dyDescent="0.3">
      <c r="A12" s="387"/>
      <c r="B12" s="387"/>
      <c r="C12" s="308" t="s">
        <v>165</v>
      </c>
      <c r="D12" s="274">
        <v>8549.2599999999929</v>
      </c>
      <c r="E12" s="288">
        <v>9271.76</v>
      </c>
      <c r="G12" s="276">
        <f t="shared" si="0"/>
        <v>0.35713375028262895</v>
      </c>
    </row>
    <row r="13" spans="1:11" x14ac:dyDescent="0.3">
      <c r="A13" s="387"/>
      <c r="B13" s="388"/>
      <c r="C13" s="308" t="s">
        <v>166</v>
      </c>
      <c r="D13" s="274">
        <v>2089.6199999999972</v>
      </c>
      <c r="E13" s="293">
        <v>2078.7199999999998</v>
      </c>
      <c r="F13" s="275"/>
      <c r="G13" s="276">
        <f t="shared" si="0"/>
        <v>8.0069055862911284E-2</v>
      </c>
    </row>
    <row r="14" spans="1:11" x14ac:dyDescent="0.3">
      <c r="A14" s="387"/>
      <c r="B14" s="386" t="s">
        <v>167</v>
      </c>
      <c r="C14" s="308" t="s">
        <v>163</v>
      </c>
      <c r="D14" s="280">
        <v>48.01</v>
      </c>
      <c r="E14" s="288">
        <v>63</v>
      </c>
      <c r="F14" s="275"/>
      <c r="G14" s="278">
        <f t="shared" si="0"/>
        <v>2.4266618492935128E-3</v>
      </c>
    </row>
    <row r="15" spans="1:11" x14ac:dyDescent="0.3">
      <c r="A15" s="387"/>
      <c r="B15" s="387"/>
      <c r="C15" s="308" t="s">
        <v>164</v>
      </c>
      <c r="D15" s="280">
        <v>125.31000000000004</v>
      </c>
      <c r="E15" s="288">
        <v>276.99999999999989</v>
      </c>
      <c r="F15" s="275"/>
      <c r="G15" s="278">
        <f t="shared" si="0"/>
        <v>1.0669608448480998E-2</v>
      </c>
    </row>
    <row r="16" spans="1:11" x14ac:dyDescent="0.3">
      <c r="A16" s="387"/>
      <c r="B16" s="387"/>
      <c r="C16" s="308" t="s">
        <v>165</v>
      </c>
      <c r="D16" s="280">
        <v>385.26000000000005</v>
      </c>
      <c r="E16" s="293">
        <v>235.42999999999998</v>
      </c>
      <c r="F16" s="275"/>
      <c r="G16" s="278">
        <f t="shared" si="0"/>
        <v>9.0683968123678044E-3</v>
      </c>
      <c r="H16" s="277"/>
    </row>
    <row r="17" spans="1:8" x14ac:dyDescent="0.3">
      <c r="A17" s="388"/>
      <c r="B17" s="388"/>
      <c r="C17" s="308" t="s">
        <v>166</v>
      </c>
      <c r="D17" s="280">
        <v>8.6499999999999986</v>
      </c>
      <c r="E17" s="288">
        <v>24.58</v>
      </c>
      <c r="F17" s="275"/>
      <c r="G17" s="278">
        <f t="shared" si="0"/>
        <v>9.467833056449928E-4</v>
      </c>
      <c r="H17" s="277"/>
    </row>
    <row r="18" spans="1:8" x14ac:dyDescent="0.3">
      <c r="A18" s="386" t="s">
        <v>168</v>
      </c>
      <c r="B18" s="386" t="s">
        <v>162</v>
      </c>
      <c r="C18" s="308" t="s">
        <v>163</v>
      </c>
      <c r="D18" s="280">
        <v>625.69000000000017</v>
      </c>
      <c r="E18" s="288">
        <v>957.90999999999974</v>
      </c>
      <c r="F18" s="275"/>
      <c r="G18" s="276">
        <f t="shared" si="0"/>
        <v>3.6897200826297591E-2</v>
      </c>
      <c r="H18" s="277"/>
    </row>
    <row r="19" spans="1:8" x14ac:dyDescent="0.3">
      <c r="A19" s="387"/>
      <c r="B19" s="387"/>
      <c r="C19" s="308" t="s">
        <v>164</v>
      </c>
      <c r="D19" s="280">
        <v>1029.8499999999999</v>
      </c>
      <c r="E19" s="288">
        <v>1374.1499999999987</v>
      </c>
      <c r="F19" s="275"/>
      <c r="G19" s="276">
        <f t="shared" si="0"/>
        <v>5.293011714613774E-2</v>
      </c>
      <c r="H19" s="277"/>
    </row>
    <row r="20" spans="1:8" x14ac:dyDescent="0.3">
      <c r="A20" s="387"/>
      <c r="B20" s="387"/>
      <c r="C20" s="308" t="s">
        <v>165</v>
      </c>
      <c r="D20" s="274">
        <v>2658.7500000000018</v>
      </c>
      <c r="E20" s="288">
        <v>2917.6100000000006</v>
      </c>
      <c r="F20" s="275"/>
      <c r="G20" s="276">
        <f t="shared" si="0"/>
        <v>0.11238179171614679</v>
      </c>
      <c r="H20" s="277"/>
    </row>
    <row r="21" spans="1:8" x14ac:dyDescent="0.3">
      <c r="A21" s="387"/>
      <c r="B21" s="388"/>
      <c r="C21" s="308" t="s">
        <v>166</v>
      </c>
      <c r="D21" s="274">
        <v>530.59000000000049</v>
      </c>
      <c r="E21" s="288">
        <v>1013.2299999999997</v>
      </c>
      <c r="F21" s="275"/>
      <c r="G21" s="276">
        <f t="shared" si="0"/>
        <v>3.902804104062961E-2</v>
      </c>
      <c r="H21" s="277"/>
    </row>
    <row r="22" spans="1:8" x14ac:dyDescent="0.3">
      <c r="A22" s="387"/>
      <c r="B22" s="386" t="s">
        <v>167</v>
      </c>
      <c r="C22" s="308" t="s">
        <v>163</v>
      </c>
      <c r="D22" s="280">
        <v>204.85000000000016</v>
      </c>
      <c r="E22" s="288">
        <v>288.98</v>
      </c>
      <c r="F22" s="275"/>
      <c r="G22" s="278">
        <f t="shared" si="0"/>
        <v>1.1131059384267292E-2</v>
      </c>
    </row>
    <row r="23" spans="1:8" x14ac:dyDescent="0.3">
      <c r="A23" s="387"/>
      <c r="B23" s="387"/>
      <c r="C23" s="308" t="s">
        <v>164</v>
      </c>
      <c r="D23" s="280">
        <v>202.12000000000012</v>
      </c>
      <c r="E23" s="288">
        <v>352.80999999999977</v>
      </c>
      <c r="F23" s="275"/>
      <c r="G23" s="278">
        <f t="shared" si="0"/>
        <v>1.3589691540464187E-2</v>
      </c>
    </row>
    <row r="24" spans="1:8" x14ac:dyDescent="0.3">
      <c r="A24" s="387"/>
      <c r="B24" s="387"/>
      <c r="C24" s="308" t="s">
        <v>165</v>
      </c>
      <c r="D24" s="280">
        <v>177.82000000000008</v>
      </c>
      <c r="E24" s="288">
        <v>304.77000000000021</v>
      </c>
      <c r="F24" s="275"/>
      <c r="G24" s="278">
        <f t="shared" si="0"/>
        <v>1.173926558427277E-2</v>
      </c>
    </row>
    <row r="25" spans="1:8" x14ac:dyDescent="0.3">
      <c r="A25" s="388"/>
      <c r="B25" s="388"/>
      <c r="C25" s="308" t="s">
        <v>166</v>
      </c>
      <c r="D25" s="280">
        <v>137.82000000000005</v>
      </c>
      <c r="E25" s="293">
        <v>134.33000000000001</v>
      </c>
      <c r="F25" s="275"/>
      <c r="G25" s="278">
        <f t="shared" si="0"/>
        <v>5.1741823208825023E-3</v>
      </c>
      <c r="H25" s="282"/>
    </row>
    <row r="26" spans="1:8" x14ac:dyDescent="0.3">
      <c r="A26" s="389" t="s">
        <v>169</v>
      </c>
      <c r="B26" s="390"/>
      <c r="C26" s="391"/>
      <c r="D26" s="280">
        <v>79.47</v>
      </c>
      <c r="E26" s="280">
        <v>508.78999999999769</v>
      </c>
      <c r="F26" s="275"/>
      <c r="G26" s="294">
        <f t="shared" si="0"/>
        <v>1.9597798131778425E-2</v>
      </c>
      <c r="H26" s="277"/>
    </row>
    <row r="27" spans="1:8" x14ac:dyDescent="0.3">
      <c r="A27" s="389" t="s">
        <v>170</v>
      </c>
      <c r="B27" s="390"/>
      <c r="C27" s="391"/>
      <c r="D27" s="280">
        <v>8746.1200000000063</v>
      </c>
      <c r="E27" s="274">
        <v>3865.2400000000139</v>
      </c>
      <c r="F27" s="275"/>
      <c r="G27" s="276">
        <f t="shared" si="0"/>
        <v>0.14888302295814748</v>
      </c>
      <c r="H27" s="277"/>
    </row>
    <row r="28" spans="1:8" x14ac:dyDescent="0.3">
      <c r="A28" s="392" t="s">
        <v>171</v>
      </c>
      <c r="B28" s="393"/>
      <c r="C28" s="394"/>
      <c r="D28" s="281">
        <v>26969.479999999996</v>
      </c>
      <c r="E28" s="292">
        <f>SUM(E10:E27)</f>
        <v>25961.590000000011</v>
      </c>
      <c r="F28" s="275"/>
      <c r="G28" s="276"/>
      <c r="H28" s="277"/>
    </row>
    <row r="29" spans="1:8" x14ac:dyDescent="0.3">
      <c r="D29" s="48"/>
      <c r="E29" s="48"/>
      <c r="H29" s="277"/>
    </row>
    <row r="30" spans="1:8" x14ac:dyDescent="0.3">
      <c r="H30" s="277"/>
    </row>
  </sheetData>
  <mergeCells count="9">
    <mergeCell ref="A18:A25"/>
    <mergeCell ref="A26:C26"/>
    <mergeCell ref="A27:C27"/>
    <mergeCell ref="A28:C28"/>
    <mergeCell ref="B10:B13"/>
    <mergeCell ref="B14:B17"/>
    <mergeCell ref="B18:B21"/>
    <mergeCell ref="B22:B25"/>
    <mergeCell ref="A10:A17"/>
  </mergeCells>
  <hyperlinks>
    <hyperlink ref="B1" r:id="rId1" xr:uid="{00000000-0004-0000-1000-000000000000}"/>
    <hyperlink ref="K1" location="ÍNDICE!A1" display="ÍNDICE!A1" xr:uid="{00000000-0004-0000-1000-000001000000}"/>
    <hyperlink ref="B2" r:id="rId2" xr:uid="{00000000-0004-0000-1000-000002000000}"/>
  </hyperlinks>
  <pageMargins left="0.7" right="0.7" top="0.75" bottom="0.75" header="0.3" footer="0.3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24"/>
  <sheetViews>
    <sheetView workbookViewId="0">
      <selection activeCell="F25" sqref="F25"/>
    </sheetView>
  </sheetViews>
  <sheetFormatPr baseColWidth="10" defaultRowHeight="14.4" x14ac:dyDescent="0.3"/>
  <cols>
    <col min="2" max="2" width="16.5546875" customWidth="1"/>
  </cols>
  <sheetData>
    <row r="1" spans="1:11" x14ac:dyDescent="0.3">
      <c r="A1" s="244" t="s">
        <v>154</v>
      </c>
      <c r="B1" s="49" t="s">
        <v>147</v>
      </c>
      <c r="J1" s="243" t="s">
        <v>156</v>
      </c>
      <c r="K1" s="49" t="s">
        <v>157</v>
      </c>
    </row>
    <row r="2" spans="1:11" x14ac:dyDescent="0.3">
      <c r="B2" s="49" t="s">
        <v>172</v>
      </c>
    </row>
    <row r="5" spans="1:11" ht="17.399999999999999" x14ac:dyDescent="0.3">
      <c r="A5" s="312" t="s">
        <v>64</v>
      </c>
    </row>
    <row r="7" spans="1:11" ht="18" x14ac:dyDescent="0.35">
      <c r="A7" s="267" t="s">
        <v>57</v>
      </c>
      <c r="C7" s="268"/>
      <c r="D7" s="269"/>
    </row>
    <row r="8" spans="1:11" x14ac:dyDescent="0.3">
      <c r="A8" s="270"/>
      <c r="B8" s="270"/>
      <c r="C8" s="270"/>
      <c r="D8" s="270"/>
      <c r="E8" s="270"/>
      <c r="F8" s="284"/>
    </row>
    <row r="9" spans="1:11" x14ac:dyDescent="0.3">
      <c r="A9" s="271" t="s">
        <v>160</v>
      </c>
      <c r="B9" s="272" t="s">
        <v>161</v>
      </c>
      <c r="C9" s="272">
        <v>2020</v>
      </c>
      <c r="D9" s="272">
        <v>2021</v>
      </c>
      <c r="E9" s="37"/>
      <c r="F9" s="277"/>
    </row>
    <row r="10" spans="1:11" ht="15" customHeight="1" x14ac:dyDescent="0.3">
      <c r="A10" s="395" t="s">
        <v>173</v>
      </c>
      <c r="B10" s="308" t="s">
        <v>174</v>
      </c>
      <c r="C10" s="290">
        <f>1.71+29.19</f>
        <v>30.900000000000002</v>
      </c>
      <c r="D10" s="286">
        <v>43.02</v>
      </c>
      <c r="E10" s="37"/>
      <c r="F10" s="279">
        <f>D10/$D$19</f>
        <v>3.6565737750732848E-3</v>
      </c>
    </row>
    <row r="11" spans="1:11" x14ac:dyDescent="0.3">
      <c r="A11" s="395"/>
      <c r="B11" s="308" t="s">
        <v>175</v>
      </c>
      <c r="C11" s="290">
        <v>614.20999999999958</v>
      </c>
      <c r="D11" s="286">
        <v>863.94</v>
      </c>
      <c r="E11" s="37"/>
      <c r="F11" s="279">
        <f t="shared" ref="F11:F18" si="0">D11/$D$19</f>
        <v>7.3432365114756246E-2</v>
      </c>
    </row>
    <row r="12" spans="1:11" x14ac:dyDescent="0.3">
      <c r="A12" s="395"/>
      <c r="B12" s="308" t="s">
        <v>176</v>
      </c>
      <c r="C12" s="290">
        <v>1.1499999999999999</v>
      </c>
      <c r="D12" s="286">
        <v>3.32</v>
      </c>
      <c r="E12" s="37"/>
      <c r="F12" s="279">
        <f t="shared" si="0"/>
        <v>2.8219025879226651E-4</v>
      </c>
    </row>
    <row r="13" spans="1:11" ht="15" customHeight="1" x14ac:dyDescent="0.3">
      <c r="A13" s="395" t="s">
        <v>177</v>
      </c>
      <c r="B13" s="308" t="s">
        <v>174</v>
      </c>
      <c r="C13" s="290">
        <v>1042.3800000000003</v>
      </c>
      <c r="D13" s="286">
        <v>1763.7719999999999</v>
      </c>
      <c r="E13" s="37"/>
      <c r="F13" s="279">
        <f t="shared" si="0"/>
        <v>0.1499154449188414</v>
      </c>
    </row>
    <row r="14" spans="1:11" x14ac:dyDescent="0.3">
      <c r="A14" s="395"/>
      <c r="B14" s="308" t="s">
        <v>175</v>
      </c>
      <c r="C14" s="290">
        <v>3208.6000000000013</v>
      </c>
      <c r="D14" s="286">
        <v>4229.1799999999994</v>
      </c>
      <c r="E14" s="37"/>
      <c r="F14" s="279">
        <f t="shared" si="0"/>
        <v>0.35946789116839684</v>
      </c>
    </row>
    <row r="15" spans="1:11" x14ac:dyDescent="0.3">
      <c r="A15" s="395"/>
      <c r="B15" s="308" t="s">
        <v>178</v>
      </c>
      <c r="C15" s="290">
        <v>375.67</v>
      </c>
      <c r="D15" s="287">
        <v>200.97999999999993</v>
      </c>
      <c r="E15" s="37"/>
      <c r="F15" s="279">
        <f t="shared" si="0"/>
        <v>1.7082710304840272E-2</v>
      </c>
    </row>
    <row r="16" spans="1:11" x14ac:dyDescent="0.3">
      <c r="A16" s="395"/>
      <c r="B16" s="308" t="s">
        <v>176</v>
      </c>
      <c r="C16" s="290">
        <v>2127.7600000000011</v>
      </c>
      <c r="D16" s="286">
        <v>3374.89</v>
      </c>
      <c r="E16" s="291"/>
      <c r="F16" s="279">
        <f t="shared" si="0"/>
        <v>0.28685574773958805</v>
      </c>
    </row>
    <row r="17" spans="1:6" x14ac:dyDescent="0.3">
      <c r="A17" s="396" t="s">
        <v>169</v>
      </c>
      <c r="B17" s="396"/>
      <c r="C17" s="290">
        <v>1.4</v>
      </c>
      <c r="D17" s="287">
        <v>209.50000000000023</v>
      </c>
      <c r="E17" s="283"/>
      <c r="F17" s="279">
        <f t="shared" si="0"/>
        <v>1.7806885306319246E-2</v>
      </c>
    </row>
    <row r="18" spans="1:6" x14ac:dyDescent="0.3">
      <c r="A18" s="396" t="s">
        <v>170</v>
      </c>
      <c r="B18" s="396"/>
      <c r="C18" s="290">
        <v>2797.5000000000023</v>
      </c>
      <c r="D18" s="286">
        <v>1076.51</v>
      </c>
      <c r="E18" s="37"/>
      <c r="F18" s="279">
        <f t="shared" si="0"/>
        <v>9.1500191413392412E-2</v>
      </c>
    </row>
    <row r="19" spans="1:6" x14ac:dyDescent="0.3">
      <c r="A19" s="392" t="s">
        <v>171</v>
      </c>
      <c r="B19" s="393"/>
      <c r="C19" s="301">
        <f>SUM(C10:C18)</f>
        <v>10199.570000000005</v>
      </c>
      <c r="D19" s="301">
        <v>11765.111999999999</v>
      </c>
      <c r="F19" s="276"/>
    </row>
    <row r="20" spans="1:6" x14ac:dyDescent="0.3">
      <c r="C20" s="352"/>
      <c r="D20" s="48"/>
    </row>
    <row r="21" spans="1:6" x14ac:dyDescent="0.3">
      <c r="D21" s="48"/>
    </row>
    <row r="24" spans="1:6" x14ac:dyDescent="0.3">
      <c r="F24" s="48"/>
    </row>
  </sheetData>
  <mergeCells count="5">
    <mergeCell ref="A10:A12"/>
    <mergeCell ref="A13:A16"/>
    <mergeCell ref="A17:B17"/>
    <mergeCell ref="A18:B18"/>
    <mergeCell ref="A19:B19"/>
  </mergeCells>
  <hyperlinks>
    <hyperlink ref="B1" r:id="rId1" xr:uid="{00000000-0004-0000-1100-000000000000}"/>
    <hyperlink ref="K1" location="ÍNDICE!A1" display="ÍNDICE!A1" xr:uid="{00000000-0004-0000-1100-000001000000}"/>
    <hyperlink ref="B2" r:id="rId2" xr:uid="{00000000-0004-0000-1100-000002000000}"/>
  </hyperlinks>
  <pageMargins left="0.7" right="0.7" top="0.75" bottom="0.75" header="0.3" footer="0.3"/>
  <pageSetup paperSize="9" orientation="portrait" r:id="rId3"/>
  <drawing r:id="rId4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17"/>
  <sheetViews>
    <sheetView workbookViewId="0">
      <selection activeCell="K27" sqref="K27"/>
    </sheetView>
  </sheetViews>
  <sheetFormatPr baseColWidth="10" defaultRowHeight="14.4" x14ac:dyDescent="0.3"/>
  <cols>
    <col min="2" max="2" width="16.33203125" customWidth="1"/>
  </cols>
  <sheetData>
    <row r="1" spans="1:11" x14ac:dyDescent="0.3">
      <c r="A1" s="244" t="s">
        <v>154</v>
      </c>
      <c r="B1" s="49" t="s">
        <v>147</v>
      </c>
      <c r="J1" s="243" t="s">
        <v>156</v>
      </c>
      <c r="K1" s="49" t="s">
        <v>157</v>
      </c>
    </row>
    <row r="2" spans="1:11" x14ac:dyDescent="0.3">
      <c r="B2" s="49" t="s">
        <v>172</v>
      </c>
    </row>
    <row r="5" spans="1:11" ht="17.399999999999999" x14ac:dyDescent="0.3">
      <c r="A5" s="312" t="s">
        <v>66</v>
      </c>
    </row>
    <row r="7" spans="1:11" ht="18" x14ac:dyDescent="0.35">
      <c r="A7" s="267" t="s">
        <v>57</v>
      </c>
      <c r="C7" s="268"/>
      <c r="D7" s="269"/>
    </row>
    <row r="8" spans="1:11" x14ac:dyDescent="0.3">
      <c r="A8" s="270"/>
      <c r="B8" s="270"/>
      <c r="C8" s="270"/>
      <c r="D8" s="270"/>
      <c r="E8" s="270"/>
    </row>
    <row r="9" spans="1:11" x14ac:dyDescent="0.3">
      <c r="A9" s="271" t="s">
        <v>160</v>
      </c>
      <c r="B9" s="295" t="s">
        <v>161</v>
      </c>
      <c r="C9" s="272">
        <v>2020</v>
      </c>
      <c r="D9" s="272">
        <v>2021</v>
      </c>
      <c r="E9" s="37"/>
      <c r="F9" s="277"/>
    </row>
    <row r="10" spans="1:11" x14ac:dyDescent="0.3">
      <c r="A10" s="395" t="s">
        <v>173</v>
      </c>
      <c r="B10" s="308" t="s">
        <v>175</v>
      </c>
      <c r="C10" s="290">
        <v>102.07999999999994</v>
      </c>
      <c r="D10" s="286">
        <v>231.64</v>
      </c>
      <c r="E10" s="37"/>
      <c r="F10" s="276">
        <f>D10/$D$16</f>
        <v>0.28027296486303366</v>
      </c>
    </row>
    <row r="11" spans="1:11" x14ac:dyDescent="0.3">
      <c r="A11" s="395"/>
      <c r="B11" s="308" t="s">
        <v>176</v>
      </c>
      <c r="C11" s="290">
        <v>56.839999999999996</v>
      </c>
      <c r="D11" s="286">
        <v>138.37</v>
      </c>
      <c r="E11" s="37"/>
      <c r="F11" s="276">
        <f t="shared" ref="F11:F15" si="0">D11/$D$16</f>
        <v>0.16742086922853555</v>
      </c>
    </row>
    <row r="12" spans="1:11" x14ac:dyDescent="0.3">
      <c r="A12" s="395" t="s">
        <v>177</v>
      </c>
      <c r="B12" s="308" t="s">
        <v>175</v>
      </c>
      <c r="C12" s="290">
        <v>126.89</v>
      </c>
      <c r="D12" s="286">
        <v>440.87999999999977</v>
      </c>
      <c r="E12" s="37"/>
      <c r="F12" s="276">
        <f t="shared" si="0"/>
        <v>0.53344303552415051</v>
      </c>
    </row>
    <row r="13" spans="1:11" x14ac:dyDescent="0.3">
      <c r="A13" s="395"/>
      <c r="B13" s="308" t="s">
        <v>178</v>
      </c>
      <c r="C13" s="290">
        <v>1.63</v>
      </c>
      <c r="D13" s="286">
        <v>13.3</v>
      </c>
      <c r="E13" s="37"/>
      <c r="F13" s="278">
        <f t="shared" si="0"/>
        <v>1.6092343432387964E-2</v>
      </c>
    </row>
    <row r="14" spans="1:11" x14ac:dyDescent="0.3">
      <c r="A14" s="395" t="s">
        <v>169</v>
      </c>
      <c r="B14" s="395"/>
      <c r="C14" s="290">
        <v>1.07</v>
      </c>
      <c r="D14" s="287">
        <v>2.2899999999999996</v>
      </c>
      <c r="E14" s="37"/>
      <c r="F14" s="278">
        <f t="shared" si="0"/>
        <v>2.7707869518923635E-3</v>
      </c>
    </row>
    <row r="15" spans="1:11" x14ac:dyDescent="0.3">
      <c r="A15" s="396" t="s">
        <v>170</v>
      </c>
      <c r="B15" s="396"/>
      <c r="C15" s="290">
        <v>185.96</v>
      </c>
      <c r="D15" s="286">
        <v>0</v>
      </c>
      <c r="E15" s="37"/>
      <c r="F15" s="276">
        <f t="shared" si="0"/>
        <v>0</v>
      </c>
    </row>
    <row r="16" spans="1:11" x14ac:dyDescent="0.3">
      <c r="A16" s="392" t="s">
        <v>171</v>
      </c>
      <c r="B16" s="393"/>
      <c r="C16" s="281">
        <f>SUM(C10:C15)</f>
        <v>474.46999999999991</v>
      </c>
      <c r="D16" s="299">
        <f>SUM(D10:D15)</f>
        <v>826.47999999999968</v>
      </c>
      <c r="E16" s="300"/>
      <c r="F16" s="276"/>
    </row>
    <row r="17" spans="6:6" x14ac:dyDescent="0.3">
      <c r="F17" s="277"/>
    </row>
  </sheetData>
  <mergeCells count="5">
    <mergeCell ref="A10:A11"/>
    <mergeCell ref="A12:A13"/>
    <mergeCell ref="A14:B14"/>
    <mergeCell ref="A15:B15"/>
    <mergeCell ref="A16:B16"/>
  </mergeCells>
  <hyperlinks>
    <hyperlink ref="B1" r:id="rId1" xr:uid="{00000000-0004-0000-1200-000000000000}"/>
    <hyperlink ref="K1" location="ÍNDICE!A1" display="ÍNDICE!A1" xr:uid="{00000000-0004-0000-1200-000001000000}"/>
    <hyperlink ref="B2" r:id="rId2" xr:uid="{00000000-0004-0000-12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8"/>
  <sheetViews>
    <sheetView zoomScale="85" zoomScaleNormal="85" workbookViewId="0">
      <selection activeCell="O22" sqref="O22"/>
    </sheetView>
  </sheetViews>
  <sheetFormatPr baseColWidth="10" defaultRowHeight="14.4" x14ac:dyDescent="0.3"/>
  <cols>
    <col min="1" max="1" width="16.5546875" bestFit="1" customWidth="1"/>
    <col min="2" max="2" width="9.6640625" customWidth="1"/>
    <col min="3" max="3" width="9.109375" customWidth="1"/>
    <col min="4" max="4" width="13.109375" customWidth="1"/>
    <col min="5" max="5" width="10.109375" customWidth="1"/>
    <col min="6" max="6" width="9.88671875" customWidth="1"/>
    <col min="7" max="7" width="15" customWidth="1"/>
    <col min="8" max="8" width="9.5546875" customWidth="1"/>
    <col min="9" max="9" width="8.88671875" customWidth="1"/>
    <col min="10" max="10" width="13.44140625" customWidth="1"/>
    <col min="11" max="12" width="10.6640625" customWidth="1"/>
    <col min="13" max="13" width="12.44140625" customWidth="1"/>
    <col min="14" max="15" width="10.6640625" customWidth="1"/>
    <col min="16" max="16" width="12.109375" bestFit="1" customWidth="1"/>
    <col min="17" max="18" width="10.6640625" customWidth="1"/>
    <col min="19" max="19" width="12.5546875" bestFit="1" customWidth="1"/>
    <col min="22" max="22" width="12.5546875" bestFit="1" customWidth="1"/>
    <col min="25" max="25" width="17.44140625" bestFit="1" customWidth="1"/>
    <col min="26" max="27" width="9.33203125" customWidth="1"/>
    <col min="28" max="28" width="11.88671875" customWidth="1"/>
    <col min="29" max="30" width="9.109375" bestFit="1" customWidth="1"/>
    <col min="31" max="31" width="11.109375" customWidth="1"/>
    <col min="32" max="33" width="9.109375" bestFit="1" customWidth="1"/>
    <col min="34" max="34" width="12" customWidth="1"/>
    <col min="35" max="35" width="9.44140625" customWidth="1"/>
    <col min="36" max="36" width="9.109375" customWidth="1"/>
    <col min="37" max="37" width="11.88671875" customWidth="1"/>
  </cols>
  <sheetData>
    <row r="1" spans="1:23" x14ac:dyDescent="0.3">
      <c r="A1" s="157" t="s">
        <v>141</v>
      </c>
      <c r="B1" s="49" t="s">
        <v>143</v>
      </c>
    </row>
    <row r="2" spans="1:23" ht="21" x14ac:dyDescent="0.4">
      <c r="B2" s="49" t="s">
        <v>142</v>
      </c>
      <c r="G2" s="365"/>
      <c r="H2" s="366"/>
      <c r="I2" s="366"/>
    </row>
    <row r="4" spans="1:23" ht="21" x14ac:dyDescent="0.4">
      <c r="B4" s="50"/>
    </row>
    <row r="5" spans="1:23" x14ac:dyDescent="0.3">
      <c r="A5" s="231"/>
      <c r="B5" s="232"/>
    </row>
    <row r="6" spans="1:23" ht="21" customHeight="1" x14ac:dyDescent="0.4">
      <c r="B6" s="362" t="s">
        <v>0</v>
      </c>
      <c r="C6" s="362"/>
      <c r="D6" s="362"/>
      <c r="E6" s="362" t="s">
        <v>64</v>
      </c>
      <c r="F6" s="362"/>
      <c r="G6" s="362"/>
      <c r="H6" s="362" t="s">
        <v>80</v>
      </c>
      <c r="I6" s="362"/>
      <c r="J6" s="362"/>
      <c r="K6" s="362" t="s">
        <v>59</v>
      </c>
      <c r="L6" s="362"/>
      <c r="M6" s="362"/>
      <c r="N6" s="362" t="s">
        <v>67</v>
      </c>
      <c r="O6" s="362"/>
      <c r="P6" s="362"/>
      <c r="Q6" s="362" t="s">
        <v>72</v>
      </c>
      <c r="R6" s="362"/>
      <c r="S6" s="362"/>
      <c r="T6" s="362" t="s">
        <v>73</v>
      </c>
      <c r="U6" s="362"/>
      <c r="V6" s="362"/>
    </row>
    <row r="7" spans="1:23" ht="19.5" customHeight="1" x14ac:dyDescent="0.3">
      <c r="A7" s="233"/>
      <c r="B7" s="363" t="s">
        <v>1</v>
      </c>
      <c r="C7" s="364"/>
      <c r="D7" s="229" t="s">
        <v>78</v>
      </c>
      <c r="E7" s="363" t="s">
        <v>1</v>
      </c>
      <c r="F7" s="364"/>
      <c r="G7" s="229" t="s">
        <v>78</v>
      </c>
      <c r="H7" s="363" t="s">
        <v>1</v>
      </c>
      <c r="I7" s="364"/>
      <c r="J7" s="229" t="s">
        <v>78</v>
      </c>
      <c r="K7" s="363" t="s">
        <v>1</v>
      </c>
      <c r="L7" s="364"/>
      <c r="M7" s="229" t="s">
        <v>79</v>
      </c>
      <c r="N7" s="363" t="s">
        <v>1</v>
      </c>
      <c r="O7" s="364"/>
      <c r="P7" s="229" t="s">
        <v>79</v>
      </c>
      <c r="Q7" s="363" t="s">
        <v>1</v>
      </c>
      <c r="R7" s="364"/>
      <c r="S7" s="229" t="s">
        <v>78</v>
      </c>
      <c r="T7" s="363" t="s">
        <v>1</v>
      </c>
      <c r="U7" s="364"/>
      <c r="V7" s="229" t="s">
        <v>78</v>
      </c>
      <c r="W7" s="37"/>
    </row>
    <row r="8" spans="1:23" ht="18" customHeight="1" x14ac:dyDescent="0.3">
      <c r="A8" s="227" t="s">
        <v>77</v>
      </c>
      <c r="B8" s="228" t="s">
        <v>76</v>
      </c>
      <c r="C8" s="228" t="s">
        <v>75</v>
      </c>
      <c r="D8" s="230" t="s">
        <v>74</v>
      </c>
      <c r="E8" s="228" t="s">
        <v>76</v>
      </c>
      <c r="F8" s="228" t="s">
        <v>75</v>
      </c>
      <c r="G8" s="230" t="s">
        <v>74</v>
      </c>
      <c r="H8" s="228" t="s">
        <v>76</v>
      </c>
      <c r="I8" s="228" t="s">
        <v>75</v>
      </c>
      <c r="J8" s="230" t="s">
        <v>74</v>
      </c>
      <c r="K8" s="228" t="s">
        <v>76</v>
      </c>
      <c r="L8" s="228" t="s">
        <v>75</v>
      </c>
      <c r="M8" s="230" t="s">
        <v>74</v>
      </c>
      <c r="N8" s="228" t="s">
        <v>76</v>
      </c>
      <c r="O8" s="228" t="s">
        <v>75</v>
      </c>
      <c r="P8" s="230" t="s">
        <v>74</v>
      </c>
      <c r="Q8" s="228" t="s">
        <v>76</v>
      </c>
      <c r="R8" s="228" t="s">
        <v>75</v>
      </c>
      <c r="S8" s="230" t="s">
        <v>74</v>
      </c>
      <c r="T8" s="228" t="s">
        <v>76</v>
      </c>
      <c r="U8" s="228" t="s">
        <v>75</v>
      </c>
      <c r="V8" s="230" t="s">
        <v>74</v>
      </c>
    </row>
    <row r="9" spans="1:23" ht="15.9" customHeight="1" x14ac:dyDescent="0.3">
      <c r="A9" s="234" t="s">
        <v>6</v>
      </c>
      <c r="B9" s="177">
        <v>1459</v>
      </c>
      <c r="C9" s="177">
        <v>1462</v>
      </c>
      <c r="D9" s="225">
        <f>(C9/B9)-1</f>
        <v>2.0562028786841324E-3</v>
      </c>
      <c r="E9" s="177">
        <v>172.70000000000002</v>
      </c>
      <c r="F9" s="177">
        <v>203</v>
      </c>
      <c r="G9" s="225">
        <f>(F9/E9)-1</f>
        <v>0.1754487550665893</v>
      </c>
      <c r="H9" s="177">
        <v>0.02</v>
      </c>
      <c r="I9" s="177">
        <v>0</v>
      </c>
      <c r="J9" s="225">
        <f>(I9/H9)-1</f>
        <v>-1</v>
      </c>
      <c r="K9" s="177">
        <v>1466.38</v>
      </c>
      <c r="L9" s="177">
        <v>1278</v>
      </c>
      <c r="M9" s="225">
        <f>(L9/K9)-1</f>
        <v>-0.12846601835813365</v>
      </c>
      <c r="N9" s="177">
        <v>1159</v>
      </c>
      <c r="O9" s="177">
        <v>1047</v>
      </c>
      <c r="P9" s="225">
        <f t="shared" ref="P9:P24" si="0">(O9/N9)-1</f>
        <v>-9.6635030198446992E-2</v>
      </c>
      <c r="Q9" s="177">
        <v>558.06999999999994</v>
      </c>
      <c r="R9" s="177">
        <v>553.34999999999991</v>
      </c>
      <c r="S9" s="226">
        <f t="shared" ref="S9:S24" si="1">(R9/Q9)-1</f>
        <v>-8.4577203576612359E-3</v>
      </c>
      <c r="T9" s="177">
        <v>396.67999999999995</v>
      </c>
      <c r="U9" s="177">
        <v>336.73</v>
      </c>
      <c r="V9" s="225">
        <v>-0.15112937380256108</v>
      </c>
    </row>
    <row r="10" spans="1:23" ht="15.9" customHeight="1" x14ac:dyDescent="0.3">
      <c r="A10" s="235" t="s">
        <v>15</v>
      </c>
      <c r="B10" s="77">
        <v>9071</v>
      </c>
      <c r="C10" s="77">
        <v>8629</v>
      </c>
      <c r="D10" s="216">
        <f>(C10/B10)-1</f>
        <v>-4.8726711498180975E-2</v>
      </c>
      <c r="E10" s="77">
        <v>2979.1599999999976</v>
      </c>
      <c r="F10" s="77">
        <v>3031</v>
      </c>
      <c r="G10" s="216">
        <f>(F10/E10)-1</f>
        <v>1.7400878099868011E-2</v>
      </c>
      <c r="H10" s="77">
        <v>219.01999999999998</v>
      </c>
      <c r="I10" s="77">
        <v>337</v>
      </c>
      <c r="J10" s="216">
        <f>(I10/H10)-1</f>
        <v>0.53867226737284279</v>
      </c>
      <c r="K10" s="77">
        <v>7216.8300000000036</v>
      </c>
      <c r="L10" s="77">
        <v>7265</v>
      </c>
      <c r="M10" s="217">
        <f>(L10/K10)-1</f>
        <v>6.6746757232740705E-3</v>
      </c>
      <c r="N10" s="77">
        <v>1119</v>
      </c>
      <c r="O10" s="77">
        <v>1158</v>
      </c>
      <c r="P10" s="216">
        <f t="shared" si="0"/>
        <v>3.4852546916890104E-2</v>
      </c>
      <c r="Q10" s="77">
        <v>8969.1200000000026</v>
      </c>
      <c r="R10" s="77">
        <v>8741.7200000000012</v>
      </c>
      <c r="S10" s="216">
        <f t="shared" si="1"/>
        <v>-2.5353657883939729E-2</v>
      </c>
      <c r="T10" s="77">
        <v>2662.4</v>
      </c>
      <c r="U10" s="77">
        <v>2683.69</v>
      </c>
      <c r="V10" s="216">
        <v>7.9965444711538325E-3</v>
      </c>
    </row>
    <row r="11" spans="1:23" ht="15.9" customHeight="1" x14ac:dyDescent="0.3">
      <c r="A11" s="235" t="s">
        <v>68</v>
      </c>
      <c r="B11" s="77"/>
      <c r="C11" s="77"/>
      <c r="D11" s="216"/>
      <c r="E11" s="77"/>
      <c r="F11" s="77"/>
      <c r="G11" s="216"/>
      <c r="H11" s="77"/>
      <c r="I11" s="77"/>
      <c r="J11" s="216"/>
      <c r="K11" s="77"/>
      <c r="L11" s="77"/>
      <c r="M11" s="217"/>
      <c r="N11" s="77">
        <v>1.23</v>
      </c>
      <c r="O11" s="77">
        <v>2.11</v>
      </c>
      <c r="P11" s="216">
        <f t="shared" si="0"/>
        <v>0.71544715447154461</v>
      </c>
      <c r="Q11" s="77">
        <v>2.2400000000000002</v>
      </c>
      <c r="R11" s="120">
        <v>0.92</v>
      </c>
      <c r="S11" s="216">
        <f t="shared" si="1"/>
        <v>-0.5892857142857143</v>
      </c>
      <c r="T11" s="218"/>
      <c r="U11" s="218"/>
      <c r="V11" s="218"/>
    </row>
    <row r="12" spans="1:23" ht="15.9" customHeight="1" x14ac:dyDescent="0.3">
      <c r="A12" s="235" t="s">
        <v>19</v>
      </c>
      <c r="B12" s="77">
        <v>1298</v>
      </c>
      <c r="C12" s="77">
        <v>1188</v>
      </c>
      <c r="D12" s="216">
        <f>(C12/B12)-1</f>
        <v>-8.4745762711864403E-2</v>
      </c>
      <c r="E12" s="77">
        <v>503.40999999999997</v>
      </c>
      <c r="F12" s="77">
        <v>483</v>
      </c>
      <c r="G12" s="216">
        <f>(F12/E12)-1</f>
        <v>-4.054349337518115E-2</v>
      </c>
      <c r="H12" s="77">
        <v>4.5599999999999996</v>
      </c>
      <c r="I12" s="77">
        <v>2.37</v>
      </c>
      <c r="J12" s="216">
        <f>(I12/H12)-1</f>
        <v>-0.48026315789473673</v>
      </c>
      <c r="K12" s="77">
        <v>808.05</v>
      </c>
      <c r="L12" s="77">
        <v>732</v>
      </c>
      <c r="M12" s="216">
        <f>(L12/K12)-1</f>
        <v>-9.4115463152032675E-2</v>
      </c>
      <c r="N12" s="77">
        <v>799</v>
      </c>
      <c r="O12" s="77">
        <v>866</v>
      </c>
      <c r="P12" s="216">
        <f t="shared" si="0"/>
        <v>8.3854818523154018E-2</v>
      </c>
      <c r="Q12" s="77">
        <v>1556.74</v>
      </c>
      <c r="R12" s="77">
        <v>1693.1499999999994</v>
      </c>
      <c r="S12" s="216">
        <f t="shared" si="1"/>
        <v>8.7625422356976346E-2</v>
      </c>
      <c r="T12" s="77">
        <v>2106.2100000000009</v>
      </c>
      <c r="U12" s="77">
        <v>2029.67</v>
      </c>
      <c r="V12" s="216">
        <v>-3.6340156014832758E-2</v>
      </c>
    </row>
    <row r="13" spans="1:23" ht="15.9" customHeight="1" x14ac:dyDescent="0.3">
      <c r="A13" s="235" t="s">
        <v>23</v>
      </c>
      <c r="B13" s="77">
        <v>28</v>
      </c>
      <c r="C13" s="77">
        <v>30</v>
      </c>
      <c r="D13" s="216">
        <f>(C13/B13)-1</f>
        <v>7.1428571428571397E-2</v>
      </c>
      <c r="E13" s="77">
        <v>0.32</v>
      </c>
      <c r="F13" s="77">
        <v>0</v>
      </c>
      <c r="G13" s="216">
        <f>(F13/E13)-1</f>
        <v>-1</v>
      </c>
      <c r="H13" s="77"/>
      <c r="I13" s="77"/>
      <c r="J13" s="216"/>
      <c r="K13" s="167">
        <v>0.15000000000000002</v>
      </c>
      <c r="L13" s="77">
        <v>7.0000000000000007E-2</v>
      </c>
      <c r="M13" s="216">
        <f>(L13/K13)-1</f>
        <v>-0.53333333333333344</v>
      </c>
      <c r="N13" s="77">
        <v>42</v>
      </c>
      <c r="O13" s="77">
        <v>42</v>
      </c>
      <c r="P13" s="216">
        <f t="shared" si="0"/>
        <v>0</v>
      </c>
      <c r="Q13" s="77">
        <v>307.52</v>
      </c>
      <c r="R13" s="120">
        <v>285.42</v>
      </c>
      <c r="S13" s="216">
        <f t="shared" si="1"/>
        <v>-7.1865244536940542E-2</v>
      </c>
      <c r="T13" s="77">
        <v>0.28999999999999998</v>
      </c>
      <c r="U13" s="77">
        <v>0.28999999999999998</v>
      </c>
      <c r="V13" s="216">
        <v>0</v>
      </c>
      <c r="W13" s="37"/>
    </row>
    <row r="14" spans="1:23" ht="15.9" customHeight="1" x14ac:dyDescent="0.3">
      <c r="A14" s="235" t="s">
        <v>31</v>
      </c>
      <c r="B14" s="77">
        <v>1516</v>
      </c>
      <c r="C14" s="77">
        <v>1488</v>
      </c>
      <c r="D14" s="216">
        <f>(C14/B14)-1</f>
        <v>-1.8469656992084471E-2</v>
      </c>
      <c r="E14" s="77">
        <v>167.01</v>
      </c>
      <c r="F14" s="77">
        <v>203</v>
      </c>
      <c r="G14" s="216">
        <f>(F14/E14)-1</f>
        <v>0.21549607807915705</v>
      </c>
      <c r="H14" s="77">
        <v>0.57999999999999996</v>
      </c>
      <c r="I14" s="77">
        <v>4.05</v>
      </c>
      <c r="J14" s="216">
        <f>(I14/H14)-1</f>
        <v>5.9827586206896557</v>
      </c>
      <c r="K14" s="77">
        <v>106.36</v>
      </c>
      <c r="L14" s="77">
        <v>100</v>
      </c>
      <c r="M14" s="216">
        <f>(L14/K14)-1</f>
        <v>-5.9796916133884936E-2</v>
      </c>
      <c r="N14" s="77">
        <v>377</v>
      </c>
      <c r="O14" s="77">
        <v>370</v>
      </c>
      <c r="P14" s="216">
        <f t="shared" si="0"/>
        <v>-1.8567639257294433E-2</v>
      </c>
      <c r="Q14" s="77">
        <v>381.74999999999994</v>
      </c>
      <c r="R14" s="120">
        <v>345.67999999999995</v>
      </c>
      <c r="S14" s="216">
        <f t="shared" si="1"/>
        <v>-9.448592010478063E-2</v>
      </c>
      <c r="T14" s="77">
        <v>1559.08</v>
      </c>
      <c r="U14" s="77">
        <v>1487.87</v>
      </c>
      <c r="V14" s="216">
        <v>-4.5674372065577118E-2</v>
      </c>
    </row>
    <row r="15" spans="1:23" ht="15.9" customHeight="1" x14ac:dyDescent="0.3">
      <c r="A15" s="235" t="s">
        <v>37</v>
      </c>
      <c r="B15" s="77">
        <v>0</v>
      </c>
      <c r="C15" s="77">
        <v>0.11</v>
      </c>
      <c r="D15" s="216"/>
      <c r="E15" s="131"/>
      <c r="F15" s="77"/>
      <c r="G15" s="216"/>
      <c r="H15" s="77"/>
      <c r="I15" s="77"/>
      <c r="J15" s="216"/>
      <c r="K15" s="77"/>
      <c r="L15" s="77"/>
      <c r="M15" s="216"/>
      <c r="N15" s="77">
        <v>0.22</v>
      </c>
      <c r="O15" s="77">
        <v>0.14000000000000001</v>
      </c>
      <c r="P15" s="216">
        <f t="shared" si="0"/>
        <v>-0.36363636363636354</v>
      </c>
      <c r="Q15" s="77">
        <v>0.18</v>
      </c>
      <c r="R15" s="120">
        <v>0.18</v>
      </c>
      <c r="S15" s="216">
        <f t="shared" si="1"/>
        <v>0</v>
      </c>
      <c r="T15" s="77">
        <v>1872.7799999999991</v>
      </c>
      <c r="U15" s="77">
        <v>1749.3600000000006</v>
      </c>
      <c r="V15" s="216"/>
    </row>
    <row r="16" spans="1:23" ht="15.9" customHeight="1" x14ac:dyDescent="0.3">
      <c r="A16" s="236" t="s">
        <v>38</v>
      </c>
      <c r="B16" s="124">
        <v>6031</v>
      </c>
      <c r="C16" s="124">
        <v>5373.1500000000033</v>
      </c>
      <c r="D16" s="219">
        <f>(C16/B16)-1</f>
        <v>-0.10907809650140887</v>
      </c>
      <c r="E16" s="77">
        <v>3663.5299999999984</v>
      </c>
      <c r="F16" s="77">
        <v>3758</v>
      </c>
      <c r="G16" s="216">
        <f>(F16/E16)-1</f>
        <v>2.5786604722767947E-2</v>
      </c>
      <c r="H16" s="77">
        <v>98.77</v>
      </c>
      <c r="I16" s="77">
        <v>195</v>
      </c>
      <c r="J16" s="216">
        <f>(I16/H16)-1</f>
        <v>0.97428368937936627</v>
      </c>
      <c r="K16" s="124">
        <v>8245.0699999999943</v>
      </c>
      <c r="L16" s="124">
        <v>7995.4299999999866</v>
      </c>
      <c r="M16" s="219">
        <f>(L16/K16)-1</f>
        <v>-3.0277487031645345E-2</v>
      </c>
      <c r="N16" s="124">
        <v>349</v>
      </c>
      <c r="O16" s="124">
        <v>347.39</v>
      </c>
      <c r="P16" s="219">
        <f t="shared" si="0"/>
        <v>-4.6131805157593186E-3</v>
      </c>
      <c r="Q16" s="124">
        <v>2524.7399999999989</v>
      </c>
      <c r="R16" s="124">
        <v>2512.5499999999984</v>
      </c>
      <c r="S16" s="219">
        <f t="shared" si="1"/>
        <v>-4.8282199355182964E-3</v>
      </c>
      <c r="T16" s="77">
        <v>535</v>
      </c>
      <c r="U16" s="77">
        <v>578.02</v>
      </c>
      <c r="V16" s="216">
        <v>-6.5902028001152635E-2</v>
      </c>
      <c r="W16" s="37"/>
    </row>
    <row r="17" spans="1:23" ht="15.9" customHeight="1" x14ac:dyDescent="0.3">
      <c r="A17" s="235" t="s">
        <v>43</v>
      </c>
      <c r="B17" s="77">
        <v>2309</v>
      </c>
      <c r="C17" s="77">
        <v>2624</v>
      </c>
      <c r="D17" s="216">
        <f t="shared" ref="D17:D25" si="2">(C17/B17)-1</f>
        <v>0.13642269380684269</v>
      </c>
      <c r="E17" s="77">
        <v>679.40000000000009</v>
      </c>
      <c r="F17" s="77">
        <v>915</v>
      </c>
      <c r="G17" s="216">
        <f>(F17/E17)-1</f>
        <v>0.34677656755961128</v>
      </c>
      <c r="H17" s="77">
        <v>46.46</v>
      </c>
      <c r="I17" s="77">
        <v>92.26</v>
      </c>
      <c r="J17" s="216">
        <f>(I17/H17)-1</f>
        <v>0.98579423159707291</v>
      </c>
      <c r="K17" s="77">
        <v>3277.79</v>
      </c>
      <c r="L17" s="77">
        <v>4211</v>
      </c>
      <c r="M17" s="216">
        <f>(L17/K17)-1</f>
        <v>0.28470707397362238</v>
      </c>
      <c r="N17" s="77">
        <v>5749</v>
      </c>
      <c r="O17" s="77">
        <v>6697</v>
      </c>
      <c r="P17" s="216">
        <f t="shared" si="0"/>
        <v>0.16489824317272572</v>
      </c>
      <c r="Q17" s="77">
        <v>8000.819999999997</v>
      </c>
      <c r="R17" s="120">
        <v>6908.1400000000012</v>
      </c>
      <c r="S17" s="216">
        <f t="shared" si="1"/>
        <v>-0.13657100147234857</v>
      </c>
      <c r="T17" s="77"/>
      <c r="U17" s="77"/>
      <c r="V17" s="216">
        <v>8.0411214953270971E-2</v>
      </c>
    </row>
    <row r="18" spans="1:23" ht="15.9" customHeight="1" x14ac:dyDescent="0.3">
      <c r="A18" s="235" t="s">
        <v>46</v>
      </c>
      <c r="B18" s="77">
        <v>0.24</v>
      </c>
      <c r="C18" s="77">
        <v>0.34</v>
      </c>
      <c r="D18" s="216">
        <f t="shared" si="2"/>
        <v>0.41666666666666674</v>
      </c>
      <c r="E18" s="131"/>
      <c r="F18" s="77"/>
      <c r="G18" s="216"/>
      <c r="H18" s="77"/>
      <c r="I18" s="77"/>
      <c r="J18" s="216"/>
      <c r="K18" s="77">
        <v>0.03</v>
      </c>
      <c r="L18" s="77">
        <v>0.19</v>
      </c>
      <c r="M18" s="216">
        <f>(L18/K18)-1</f>
        <v>5.3333333333333339</v>
      </c>
      <c r="N18" s="77">
        <v>11</v>
      </c>
      <c r="O18" s="77">
        <v>6</v>
      </c>
      <c r="P18" s="216">
        <f t="shared" si="0"/>
        <v>-0.45454545454545459</v>
      </c>
      <c r="Q18" s="77">
        <v>14.63</v>
      </c>
      <c r="R18" s="120">
        <v>19.73</v>
      </c>
      <c r="S18" s="216">
        <f t="shared" si="1"/>
        <v>0.34859876965140124</v>
      </c>
      <c r="T18" s="218"/>
      <c r="U18" s="218"/>
      <c r="V18" s="216"/>
    </row>
    <row r="19" spans="1:23" ht="15.9" customHeight="1" x14ac:dyDescent="0.3">
      <c r="A19" s="235" t="s">
        <v>49</v>
      </c>
      <c r="B19" s="77">
        <v>13</v>
      </c>
      <c r="C19" s="77">
        <v>11</v>
      </c>
      <c r="D19" s="216">
        <f t="shared" si="2"/>
        <v>-0.15384615384615385</v>
      </c>
      <c r="E19" s="131"/>
      <c r="F19" s="77">
        <v>2</v>
      </c>
      <c r="G19" s="216"/>
      <c r="H19" s="77"/>
      <c r="I19" s="77"/>
      <c r="J19" s="216"/>
      <c r="K19" s="77">
        <v>3.21</v>
      </c>
      <c r="L19" s="77">
        <v>2.8</v>
      </c>
      <c r="M19" s="216">
        <f>(L19/K19)-1</f>
        <v>-0.12772585669781933</v>
      </c>
      <c r="N19" s="77">
        <v>20</v>
      </c>
      <c r="O19" s="77">
        <v>24</v>
      </c>
      <c r="P19" s="216">
        <f t="shared" si="0"/>
        <v>0.19999999999999996</v>
      </c>
      <c r="Q19" s="77">
        <v>5.05</v>
      </c>
      <c r="R19" s="120">
        <v>5.89</v>
      </c>
      <c r="S19" s="216">
        <f t="shared" si="1"/>
        <v>0.16633663366336626</v>
      </c>
      <c r="T19" s="77">
        <v>106.33999999999999</v>
      </c>
      <c r="U19" s="77">
        <v>99.1</v>
      </c>
      <c r="V19" s="216">
        <v>-6.8083505736317385E-2</v>
      </c>
    </row>
    <row r="20" spans="1:23" ht="15.9" customHeight="1" x14ac:dyDescent="0.3">
      <c r="A20" s="235" t="s">
        <v>50</v>
      </c>
      <c r="B20" s="77">
        <v>350</v>
      </c>
      <c r="C20" s="77">
        <v>311</v>
      </c>
      <c r="D20" s="216">
        <f t="shared" si="2"/>
        <v>-0.11142857142857143</v>
      </c>
      <c r="E20" s="77">
        <v>7.85</v>
      </c>
      <c r="F20" s="77">
        <v>7.9</v>
      </c>
      <c r="G20" s="216">
        <f>(F20/E20)-1</f>
        <v>6.3694267515923553E-3</v>
      </c>
      <c r="H20" s="77"/>
      <c r="I20" s="77"/>
      <c r="J20" s="216"/>
      <c r="K20" s="77">
        <v>39.96</v>
      </c>
      <c r="L20" s="77">
        <v>41</v>
      </c>
      <c r="M20" s="216">
        <f>(L20/K20)-1</f>
        <v>2.6026026026026106E-2</v>
      </c>
      <c r="N20" s="77">
        <v>143</v>
      </c>
      <c r="O20" s="77">
        <v>141</v>
      </c>
      <c r="P20" s="216">
        <f t="shared" si="0"/>
        <v>-1.3986013986013957E-2</v>
      </c>
      <c r="Q20" s="77">
        <v>250.51</v>
      </c>
      <c r="R20" s="120">
        <v>249.02</v>
      </c>
      <c r="S20" s="217">
        <f t="shared" si="1"/>
        <v>-5.9478663526405517E-3</v>
      </c>
      <c r="T20" s="77">
        <v>19.190000000000005</v>
      </c>
      <c r="U20" s="77">
        <v>16.93</v>
      </c>
      <c r="V20" s="216">
        <v>-0.11776967170401276</v>
      </c>
    </row>
    <row r="21" spans="1:23" ht="15.9" customHeight="1" x14ac:dyDescent="0.3">
      <c r="A21" s="235" t="s">
        <v>51</v>
      </c>
      <c r="B21" s="77">
        <v>0.26</v>
      </c>
      <c r="C21" s="77">
        <v>5.08</v>
      </c>
      <c r="D21" s="216">
        <f t="shared" si="2"/>
        <v>18.538461538461537</v>
      </c>
      <c r="E21" s="131"/>
      <c r="F21" s="77"/>
      <c r="G21" s="216"/>
      <c r="H21" s="77"/>
      <c r="I21" s="77"/>
      <c r="J21" s="216"/>
      <c r="K21" s="77"/>
      <c r="L21" s="77">
        <v>0</v>
      </c>
      <c r="M21" s="216"/>
      <c r="N21" s="77">
        <v>26</v>
      </c>
      <c r="O21" s="77">
        <v>31</v>
      </c>
      <c r="P21" s="216">
        <f t="shared" si="0"/>
        <v>0.19230769230769229</v>
      </c>
      <c r="Q21" s="77">
        <v>1.5100000000000002</v>
      </c>
      <c r="R21" s="120">
        <v>2.16</v>
      </c>
      <c r="S21" s="216">
        <f t="shared" si="1"/>
        <v>0.43046357615894038</v>
      </c>
      <c r="T21" s="77"/>
      <c r="U21" s="77">
        <v>2.2799999999999998</v>
      </c>
      <c r="V21" s="216"/>
    </row>
    <row r="22" spans="1:23" ht="15.9" customHeight="1" x14ac:dyDescent="0.3">
      <c r="A22" s="236" t="s">
        <v>52</v>
      </c>
      <c r="B22" s="77">
        <v>4563</v>
      </c>
      <c r="C22" s="77">
        <v>4517.4400000000005</v>
      </c>
      <c r="D22" s="216">
        <f t="shared" si="2"/>
        <v>-9.9846592154283487E-3</v>
      </c>
      <c r="E22" s="124">
        <v>2008.63</v>
      </c>
      <c r="F22" s="124">
        <v>19534</v>
      </c>
      <c r="G22" s="219">
        <f>(F22/E22)-1</f>
        <v>8.7250364676421235</v>
      </c>
      <c r="H22" s="77">
        <v>104.97000000000001</v>
      </c>
      <c r="I22" s="77">
        <v>185</v>
      </c>
      <c r="J22" s="216">
        <f>(I22/H22)-1</f>
        <v>0.76240830713537178</v>
      </c>
      <c r="K22" s="124">
        <v>2724.1099999999992</v>
      </c>
      <c r="L22" s="124">
        <v>3441</v>
      </c>
      <c r="M22" s="219">
        <f>(L22/K22)-1</f>
        <v>0.26316485017124891</v>
      </c>
      <c r="N22" s="124">
        <v>369</v>
      </c>
      <c r="O22" s="124">
        <v>7142</v>
      </c>
      <c r="P22" s="219">
        <f t="shared" si="0"/>
        <v>18.355013550135503</v>
      </c>
      <c r="Q22" s="77">
        <v>215.11</v>
      </c>
      <c r="R22" s="77">
        <v>236.56</v>
      </c>
      <c r="S22" s="216">
        <f t="shared" si="1"/>
        <v>9.9716424155083416E-2</v>
      </c>
      <c r="T22" s="124">
        <v>5899.0500000000011</v>
      </c>
      <c r="U22" s="124">
        <v>86813.77</v>
      </c>
      <c r="V22" s="219">
        <v>13.716567921953533</v>
      </c>
    </row>
    <row r="23" spans="1:23" ht="15.9" customHeight="1" x14ac:dyDescent="0.3">
      <c r="A23" s="235" t="s">
        <v>53</v>
      </c>
      <c r="B23" s="77">
        <v>330</v>
      </c>
      <c r="C23" s="77">
        <v>299</v>
      </c>
      <c r="D23" s="216">
        <f t="shared" si="2"/>
        <v>-9.3939393939393989E-2</v>
      </c>
      <c r="E23" s="77">
        <v>17.560000000000002</v>
      </c>
      <c r="F23" s="77">
        <v>17</v>
      </c>
      <c r="G23" s="216">
        <f>(F23/E23)-1</f>
        <v>-3.1890660592255204E-2</v>
      </c>
      <c r="H23" s="77"/>
      <c r="I23" s="77"/>
      <c r="J23" s="216"/>
      <c r="K23" s="77">
        <v>23.12</v>
      </c>
      <c r="L23" s="77">
        <v>33</v>
      </c>
      <c r="M23" s="216">
        <f>(L23/K23)-1</f>
        <v>0.4273356401384083</v>
      </c>
      <c r="N23" s="77">
        <v>61</v>
      </c>
      <c r="O23" s="77">
        <v>61</v>
      </c>
      <c r="P23" s="216">
        <f t="shared" si="0"/>
        <v>0</v>
      </c>
      <c r="Q23" s="77">
        <v>215.39</v>
      </c>
      <c r="R23" s="120">
        <v>221.85</v>
      </c>
      <c r="S23" s="216">
        <f t="shared" si="1"/>
        <v>2.9992107340173657E-2</v>
      </c>
      <c r="T23" s="77"/>
      <c r="U23" s="120"/>
      <c r="V23" s="216">
        <v>0.2995951417004048</v>
      </c>
    </row>
    <row r="24" spans="1:23" ht="15.9" customHeight="1" x14ac:dyDescent="0.3">
      <c r="A24" s="237" t="s">
        <v>54</v>
      </c>
      <c r="B24" s="170">
        <v>0.4</v>
      </c>
      <c r="C24" s="170">
        <v>0.25</v>
      </c>
      <c r="D24" s="220">
        <f t="shared" si="2"/>
        <v>-0.375</v>
      </c>
      <c r="E24" s="221"/>
      <c r="F24" s="170"/>
      <c r="G24" s="220"/>
      <c r="H24" s="170"/>
      <c r="I24" s="170"/>
      <c r="J24" s="220"/>
      <c r="K24" s="170"/>
      <c r="L24" s="170"/>
      <c r="M24" s="220"/>
      <c r="N24" s="170">
        <v>0.61</v>
      </c>
      <c r="O24" s="170">
        <v>0.64</v>
      </c>
      <c r="P24" s="220">
        <f t="shared" si="0"/>
        <v>4.9180327868852514E-2</v>
      </c>
      <c r="Q24" s="170">
        <v>2.83</v>
      </c>
      <c r="R24" s="222">
        <v>2.76</v>
      </c>
      <c r="S24" s="220">
        <f t="shared" si="1"/>
        <v>-2.4734982332155542E-2</v>
      </c>
      <c r="T24" s="170"/>
      <c r="U24" s="222"/>
      <c r="V24" s="220"/>
    </row>
    <row r="25" spans="1:23" ht="15.9" customHeight="1" x14ac:dyDescent="0.3">
      <c r="A25" s="173" t="s">
        <v>57</v>
      </c>
      <c r="B25" s="223">
        <f>SUM('CCAA-20-21'!$B$9:$B$24)</f>
        <v>26968.9</v>
      </c>
      <c r="C25" s="223">
        <f>SUM(C9:C24)</f>
        <v>25938.370000000003</v>
      </c>
      <c r="D25" s="224">
        <f t="shared" si="2"/>
        <v>-3.8211792101272124E-2</v>
      </c>
      <c r="E25" s="223">
        <f>SUM('CCAA-20-21'!$E$9:$E$24)</f>
        <v>10199.569999999994</v>
      </c>
      <c r="F25" s="223">
        <f>SUM(F9:F24)</f>
        <v>28153.9</v>
      </c>
      <c r="G25" s="224">
        <f>(F25/E25)-1</f>
        <v>1.760302640209344</v>
      </c>
      <c r="H25" s="223">
        <f>SUM(H9:H22)</f>
        <v>474.38</v>
      </c>
      <c r="I25" s="223">
        <f>SUM(I9:I24)</f>
        <v>815.68000000000006</v>
      </c>
      <c r="J25" s="224">
        <f>(I25/H25)-1</f>
        <v>0.71946540747923615</v>
      </c>
      <c r="K25" s="223">
        <f>SUM('CCAA-20-21'!$K$9:$K$24)</f>
        <v>23911.059999999994</v>
      </c>
      <c r="L25" s="223">
        <f>SUM(L9:L24)</f>
        <v>25099.489999999983</v>
      </c>
      <c r="M25" s="224">
        <f>(L25/K25)-1</f>
        <v>4.9702104381821099E-2</v>
      </c>
      <c r="N25" s="223">
        <f>SUM('CCAA-20-21'!$N$9:$N$24)</f>
        <v>10226.060000000001</v>
      </c>
      <c r="O25" s="223">
        <f>SUM(O9:O24)</f>
        <v>17935.28</v>
      </c>
      <c r="P25" s="224">
        <f>(O25/N25)-1</f>
        <v>0.7538797933906114</v>
      </c>
      <c r="Q25" s="223">
        <f>SUM('CCAA-20-21'!$Q$9:$Q$24)</f>
        <v>23006.209999999995</v>
      </c>
      <c r="R25" s="223">
        <f>SUM(R9:R24)</f>
        <v>21779.079999999998</v>
      </c>
      <c r="S25" s="224">
        <f>(R25/Q25)-1</f>
        <v>-5.3339076710157696E-2</v>
      </c>
      <c r="T25" s="223">
        <f>SUM('CCAA-20-21'!$T$9:$T$24)</f>
        <v>15157.020000000002</v>
      </c>
      <c r="U25" s="223">
        <f>SUM(U9:U24)</f>
        <v>95797.71</v>
      </c>
      <c r="V25" s="224">
        <f>(U25/T25)-1</f>
        <v>5.3203525495117105</v>
      </c>
      <c r="W25" s="37"/>
    </row>
    <row r="26" spans="1:23" ht="15" customHeight="1" x14ac:dyDescent="0.3">
      <c r="A26" s="56"/>
      <c r="D26" s="37"/>
      <c r="E26" s="37"/>
      <c r="G26" s="37"/>
      <c r="H26" s="37"/>
      <c r="M26" s="37"/>
      <c r="N26" s="37"/>
      <c r="P26" s="37"/>
      <c r="Q26" s="37"/>
      <c r="T26" s="37"/>
    </row>
    <row r="27" spans="1:23" x14ac:dyDescent="0.3">
      <c r="A27" s="37"/>
    </row>
    <row r="28" spans="1:23" x14ac:dyDescent="0.3">
      <c r="Q28" s="48"/>
    </row>
  </sheetData>
  <mergeCells count="15">
    <mergeCell ref="G2:I2"/>
    <mergeCell ref="B7:C7"/>
    <mergeCell ref="B6:D6"/>
    <mergeCell ref="E6:G6"/>
    <mergeCell ref="E7:F7"/>
    <mergeCell ref="H6:J6"/>
    <mergeCell ref="T6:V6"/>
    <mergeCell ref="T7:U7"/>
    <mergeCell ref="H7:I7"/>
    <mergeCell ref="K6:M6"/>
    <mergeCell ref="K7:L7"/>
    <mergeCell ref="N6:P6"/>
    <mergeCell ref="N7:O7"/>
    <mergeCell ref="Q6:S6"/>
    <mergeCell ref="Q7:R7"/>
  </mergeCells>
  <conditionalFormatting sqref="D9:D24">
    <cfRule type="cellIs" dxfId="280" priority="26" operator="lessThan">
      <formula>0</formula>
    </cfRule>
  </conditionalFormatting>
  <conditionalFormatting sqref="G9:G24">
    <cfRule type="cellIs" dxfId="279" priority="25" operator="lessThan">
      <formula>0</formula>
    </cfRule>
  </conditionalFormatting>
  <conditionalFormatting sqref="J9:J24">
    <cfRule type="cellIs" dxfId="278" priority="24" operator="lessThan">
      <formula>0</formula>
    </cfRule>
  </conditionalFormatting>
  <conditionalFormatting sqref="M9:M24">
    <cfRule type="cellIs" dxfId="277" priority="23" operator="lessThan">
      <formula>0</formula>
    </cfRule>
  </conditionalFormatting>
  <conditionalFormatting sqref="P9:P24">
    <cfRule type="cellIs" dxfId="276" priority="22" operator="lessThan">
      <formula>0</formula>
    </cfRule>
  </conditionalFormatting>
  <conditionalFormatting sqref="S9:S24">
    <cfRule type="cellIs" dxfId="275" priority="21" operator="lessThan">
      <formula>0</formula>
    </cfRule>
  </conditionalFormatting>
  <conditionalFormatting sqref="V13:V21 V24">
    <cfRule type="cellIs" dxfId="274" priority="20" operator="lessThan">
      <formula>0</formula>
    </cfRule>
  </conditionalFormatting>
  <conditionalFormatting sqref="V9:V10 V12">
    <cfRule type="cellIs" dxfId="273" priority="19" stopIfTrue="1" operator="lessThan">
      <formula>0</formula>
    </cfRule>
  </conditionalFormatting>
  <conditionalFormatting sqref="V22:V23">
    <cfRule type="cellIs" dxfId="272" priority="18" stopIfTrue="1" operator="lessThan">
      <formula>0</formula>
    </cfRule>
  </conditionalFormatting>
  <conditionalFormatting sqref="D25">
    <cfRule type="cellIs" dxfId="271" priority="17" operator="lessThan">
      <formula>0</formula>
    </cfRule>
  </conditionalFormatting>
  <conditionalFormatting sqref="G25">
    <cfRule type="cellIs" dxfId="270" priority="16" operator="lessThan">
      <formula>0</formula>
    </cfRule>
  </conditionalFormatting>
  <conditionalFormatting sqref="J25">
    <cfRule type="cellIs" dxfId="269" priority="15" operator="lessThan">
      <formula>0</formula>
    </cfRule>
  </conditionalFormatting>
  <conditionalFormatting sqref="M25">
    <cfRule type="cellIs" dxfId="268" priority="14" operator="lessThan">
      <formula>0</formula>
    </cfRule>
  </conditionalFormatting>
  <conditionalFormatting sqref="P25">
    <cfRule type="cellIs" dxfId="267" priority="13" operator="lessThan">
      <formula>0</formula>
    </cfRule>
  </conditionalFormatting>
  <conditionalFormatting sqref="S25">
    <cfRule type="cellIs" dxfId="266" priority="12" operator="lessThan">
      <formula>0</formula>
    </cfRule>
  </conditionalFormatting>
  <conditionalFormatting sqref="V25">
    <cfRule type="cellIs" dxfId="265" priority="11" operator="lessThan">
      <formula>0</formula>
    </cfRule>
  </conditionalFormatting>
  <hyperlinks>
    <hyperlink ref="B2" r:id="rId1" xr:uid="{00000000-0004-0000-0100-000000000000}"/>
    <hyperlink ref="B1" r:id="rId2" xr:uid="{00000000-0004-0000-0100-000001000000}"/>
  </hyperlinks>
  <pageMargins left="0.7" right="0.7" top="0.75" bottom="0.75" header="0.3" footer="0.3"/>
  <pageSetup paperSize="9" orientation="portrait"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20"/>
  <sheetViews>
    <sheetView workbookViewId="0">
      <selection activeCell="J30" sqref="J30"/>
    </sheetView>
  </sheetViews>
  <sheetFormatPr baseColWidth="10" defaultRowHeight="14.4" x14ac:dyDescent="0.3"/>
  <cols>
    <col min="2" max="2" width="16.5546875" customWidth="1"/>
  </cols>
  <sheetData>
    <row r="1" spans="1:11" x14ac:dyDescent="0.3">
      <c r="A1" s="244" t="s">
        <v>154</v>
      </c>
      <c r="B1" s="49" t="s">
        <v>147</v>
      </c>
      <c r="J1" s="243" t="s">
        <v>156</v>
      </c>
      <c r="K1" s="49" t="s">
        <v>157</v>
      </c>
    </row>
    <row r="2" spans="1:11" x14ac:dyDescent="0.3">
      <c r="B2" s="49" t="s">
        <v>172</v>
      </c>
    </row>
    <row r="5" spans="1:11" ht="17.399999999999999" x14ac:dyDescent="0.3">
      <c r="A5" s="312" t="s">
        <v>59</v>
      </c>
    </row>
    <row r="7" spans="1:11" ht="18" x14ac:dyDescent="0.35">
      <c r="A7" s="267" t="s">
        <v>57</v>
      </c>
    </row>
    <row r="8" spans="1:11" x14ac:dyDescent="0.3">
      <c r="C8" s="268"/>
      <c r="D8" s="269"/>
    </row>
    <row r="9" spans="1:11" x14ac:dyDescent="0.3">
      <c r="A9" s="271" t="s">
        <v>160</v>
      </c>
      <c r="B9" s="272" t="s">
        <v>161</v>
      </c>
      <c r="C9" s="272">
        <v>2020</v>
      </c>
      <c r="D9" s="272">
        <v>2021</v>
      </c>
    </row>
    <row r="10" spans="1:11" x14ac:dyDescent="0.3">
      <c r="A10" s="395" t="s">
        <v>173</v>
      </c>
      <c r="B10" s="308" t="s">
        <v>174</v>
      </c>
      <c r="C10" s="280">
        <v>754.9</v>
      </c>
      <c r="D10" s="296">
        <v>1320.5599999999988</v>
      </c>
      <c r="F10" s="276">
        <f>D10/$D$20</f>
        <v>5.2419961471788748E-2</v>
      </c>
    </row>
    <row r="11" spans="1:11" x14ac:dyDescent="0.3">
      <c r="A11" s="395"/>
      <c r="B11" s="308" t="s">
        <v>175</v>
      </c>
      <c r="C11" s="280">
        <v>7537.3699999999972</v>
      </c>
      <c r="D11" s="296">
        <v>9350.6199999999953</v>
      </c>
      <c r="F11" s="276">
        <f t="shared" ref="F11:F19" si="0">D11/$D$20</f>
        <v>0.37117521364976791</v>
      </c>
    </row>
    <row r="12" spans="1:11" x14ac:dyDescent="0.3">
      <c r="A12" s="395"/>
      <c r="B12" s="308" t="s">
        <v>178</v>
      </c>
      <c r="C12" s="280">
        <v>2350.2000000000012</v>
      </c>
      <c r="D12" s="296">
        <v>3065.8699999999985</v>
      </c>
      <c r="F12" s="276">
        <f t="shared" si="0"/>
        <v>0.1217004810667543</v>
      </c>
    </row>
    <row r="13" spans="1:11" x14ac:dyDescent="0.3">
      <c r="A13" s="395"/>
      <c r="B13" s="308" t="s">
        <v>176</v>
      </c>
      <c r="C13" s="280">
        <v>2585.5200000000013</v>
      </c>
      <c r="D13" s="296">
        <v>4796.4299999999994</v>
      </c>
      <c r="F13" s="276">
        <f t="shared" si="0"/>
        <v>0.19039549570040884</v>
      </c>
    </row>
    <row r="14" spans="1:11" x14ac:dyDescent="0.3">
      <c r="A14" s="397" t="s">
        <v>177</v>
      </c>
      <c r="B14" s="308" t="s">
        <v>174</v>
      </c>
      <c r="C14" s="280">
        <v>210.89000000000004</v>
      </c>
      <c r="D14" s="296">
        <v>410.39000000000021</v>
      </c>
      <c r="F14" s="276">
        <f t="shared" si="0"/>
        <v>1.6290534309995316E-2</v>
      </c>
    </row>
    <row r="15" spans="1:11" x14ac:dyDescent="0.3">
      <c r="A15" s="398"/>
      <c r="B15" s="308" t="s">
        <v>175</v>
      </c>
      <c r="C15" s="280">
        <v>767.14999999999975</v>
      </c>
      <c r="D15" s="296">
        <v>1106.8900000000008</v>
      </c>
      <c r="F15" s="276">
        <f t="shared" si="0"/>
        <v>4.3938277059359925E-2</v>
      </c>
    </row>
    <row r="16" spans="1:11" x14ac:dyDescent="0.3">
      <c r="A16" s="398"/>
      <c r="B16" s="308" t="s">
        <v>178</v>
      </c>
      <c r="C16" s="280">
        <v>445.36000000000013</v>
      </c>
      <c r="D16" s="296">
        <v>694.7700000000001</v>
      </c>
      <c r="F16" s="278">
        <f t="shared" si="0"/>
        <v>2.7579069964071841E-2</v>
      </c>
    </row>
    <row r="17" spans="1:6" x14ac:dyDescent="0.3">
      <c r="A17" s="399"/>
      <c r="B17" s="308" t="s">
        <v>176</v>
      </c>
      <c r="C17" s="280">
        <v>908.65999999999985</v>
      </c>
      <c r="D17" s="296">
        <v>1419.4</v>
      </c>
      <c r="F17" s="276">
        <f t="shared" si="0"/>
        <v>5.6343440141346873E-2</v>
      </c>
    </row>
    <row r="18" spans="1:6" x14ac:dyDescent="0.3">
      <c r="A18" s="400" t="s">
        <v>169</v>
      </c>
      <c r="B18" s="401"/>
      <c r="C18" s="298">
        <v>21.18</v>
      </c>
      <c r="D18" s="297">
        <v>407.46</v>
      </c>
      <c r="F18" s="278">
        <f t="shared" si="0"/>
        <v>1.6174227222765389E-2</v>
      </c>
    </row>
    <row r="19" spans="1:6" x14ac:dyDescent="0.3">
      <c r="A19" s="400" t="s">
        <v>170</v>
      </c>
      <c r="B19" s="401"/>
      <c r="C19" s="280">
        <v>8329.8300000000145</v>
      </c>
      <c r="D19" s="296">
        <v>2619.5400000000013</v>
      </c>
      <c r="F19" s="276">
        <f t="shared" si="0"/>
        <v>0.1039832994137409</v>
      </c>
    </row>
    <row r="20" spans="1:6" x14ac:dyDescent="0.3">
      <c r="A20" s="392" t="s">
        <v>171</v>
      </c>
      <c r="B20" s="393"/>
      <c r="C20" s="281">
        <v>23911.060000000016</v>
      </c>
      <c r="D20" s="299">
        <f>SUM(D10:D19)</f>
        <v>25191.929999999993</v>
      </c>
    </row>
  </sheetData>
  <mergeCells count="5">
    <mergeCell ref="A10:A13"/>
    <mergeCell ref="A14:A17"/>
    <mergeCell ref="A18:B18"/>
    <mergeCell ref="A19:B19"/>
    <mergeCell ref="A20:B20"/>
  </mergeCells>
  <hyperlinks>
    <hyperlink ref="B1" r:id="rId1" xr:uid="{00000000-0004-0000-1300-000000000000}"/>
    <hyperlink ref="K1" location="ÍNDICE!A1" display="ÍNDICE!A1" xr:uid="{00000000-0004-0000-1300-000001000000}"/>
    <hyperlink ref="B2" r:id="rId2" xr:uid="{00000000-0004-0000-1300-000002000000}"/>
  </hyperlinks>
  <pageMargins left="0.7" right="0.7" top="0.75" bottom="0.75" header="0.3" footer="0.3"/>
  <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23"/>
  <sheetViews>
    <sheetView topLeftCell="A4" workbookViewId="0">
      <selection activeCell="D22" sqref="D22:E22"/>
    </sheetView>
  </sheetViews>
  <sheetFormatPr baseColWidth="10" defaultRowHeight="14.4" x14ac:dyDescent="0.3"/>
  <cols>
    <col min="3" max="3" width="12.44140625" bestFit="1" customWidth="1"/>
  </cols>
  <sheetData>
    <row r="1" spans="1:11" x14ac:dyDescent="0.3">
      <c r="A1" s="244" t="s">
        <v>154</v>
      </c>
      <c r="B1" s="49" t="s">
        <v>147</v>
      </c>
      <c r="J1" s="243" t="s">
        <v>156</v>
      </c>
      <c r="K1" s="49" t="s">
        <v>157</v>
      </c>
    </row>
    <row r="2" spans="1:11" x14ac:dyDescent="0.3">
      <c r="B2" s="49" t="s">
        <v>172</v>
      </c>
    </row>
    <row r="5" spans="1:11" ht="17.399999999999999" x14ac:dyDescent="0.3">
      <c r="A5" s="312" t="s">
        <v>67</v>
      </c>
    </row>
    <row r="7" spans="1:11" ht="18" x14ac:dyDescent="0.35">
      <c r="A7" s="267" t="s">
        <v>57</v>
      </c>
    </row>
    <row r="9" spans="1:11" x14ac:dyDescent="0.3">
      <c r="A9" s="271" t="s">
        <v>159</v>
      </c>
      <c r="B9" s="271" t="s">
        <v>160</v>
      </c>
      <c r="C9" s="272" t="s">
        <v>161</v>
      </c>
      <c r="D9" s="272">
        <v>2020</v>
      </c>
      <c r="E9" s="272">
        <v>2021</v>
      </c>
      <c r="G9" s="310"/>
      <c r="H9" s="310"/>
    </row>
    <row r="10" spans="1:11" x14ac:dyDescent="0.3">
      <c r="A10" s="396" t="s">
        <v>162</v>
      </c>
      <c r="B10" s="396" t="s">
        <v>162</v>
      </c>
      <c r="C10" s="306" t="s">
        <v>178</v>
      </c>
      <c r="D10" s="285">
        <v>137.67000000000002</v>
      </c>
      <c r="E10" s="296">
        <v>201.85999999999999</v>
      </c>
      <c r="G10" s="278">
        <f>E10/$E$20</f>
        <v>1.809254751243157E-2</v>
      </c>
      <c r="H10" s="310"/>
    </row>
    <row r="11" spans="1:11" x14ac:dyDescent="0.3">
      <c r="A11" s="396"/>
      <c r="B11" s="396"/>
      <c r="C11" s="306" t="s">
        <v>176</v>
      </c>
      <c r="D11" s="285">
        <v>282.42</v>
      </c>
      <c r="E11" s="296">
        <v>596.53999999999985</v>
      </c>
      <c r="G11" s="276">
        <f t="shared" ref="G11:G19" si="0">E11/$E$20</f>
        <v>5.3467394694669212E-2</v>
      </c>
      <c r="H11" s="310"/>
    </row>
    <row r="12" spans="1:11" x14ac:dyDescent="0.3">
      <c r="A12" s="396" t="s">
        <v>168</v>
      </c>
      <c r="B12" s="402" t="s">
        <v>162</v>
      </c>
      <c r="C12" s="306" t="s">
        <v>178</v>
      </c>
      <c r="D12" s="285">
        <v>2365.39</v>
      </c>
      <c r="E12" s="296">
        <v>4353.5</v>
      </c>
      <c r="G12" s="276">
        <f t="shared" si="0"/>
        <v>0.39020066182191043</v>
      </c>
      <c r="H12" s="310"/>
    </row>
    <row r="13" spans="1:11" x14ac:dyDescent="0.3">
      <c r="A13" s="396"/>
      <c r="B13" s="403"/>
      <c r="C13" s="306" t="s">
        <v>176</v>
      </c>
      <c r="D13" s="285">
        <v>1079.6399999999994</v>
      </c>
      <c r="E13" s="296">
        <v>1552.35</v>
      </c>
      <c r="G13" s="276">
        <f t="shared" si="0"/>
        <v>0.13913586709067249</v>
      </c>
      <c r="H13" s="310"/>
    </row>
    <row r="14" spans="1:11" x14ac:dyDescent="0.3">
      <c r="A14" s="396"/>
      <c r="B14" s="402" t="s">
        <v>168</v>
      </c>
      <c r="C14" s="306" t="s">
        <v>178</v>
      </c>
      <c r="D14" s="285">
        <v>0.73</v>
      </c>
      <c r="E14" s="297">
        <v>0</v>
      </c>
      <c r="G14" s="294">
        <f t="shared" si="0"/>
        <v>0</v>
      </c>
      <c r="H14" s="310"/>
    </row>
    <row r="15" spans="1:11" x14ac:dyDescent="0.3">
      <c r="A15" s="396"/>
      <c r="B15" s="403"/>
      <c r="C15" s="306" t="s">
        <v>176</v>
      </c>
      <c r="D15" s="285">
        <v>382.33999999999986</v>
      </c>
      <c r="E15" s="296">
        <v>1691.1099999999994</v>
      </c>
      <c r="G15" s="276">
        <f t="shared" si="0"/>
        <v>0.15157281295822919</v>
      </c>
      <c r="H15" s="310"/>
    </row>
    <row r="16" spans="1:11" x14ac:dyDescent="0.3">
      <c r="A16" s="396" t="s">
        <v>179</v>
      </c>
      <c r="B16" s="396" t="s">
        <v>179</v>
      </c>
      <c r="C16" s="306" t="s">
        <v>178</v>
      </c>
      <c r="D16" s="285">
        <v>766.41999999999916</v>
      </c>
      <c r="E16" s="296">
        <v>1087.1100000000006</v>
      </c>
      <c r="G16" s="276">
        <f t="shared" si="0"/>
        <v>9.7436784535021775E-2</v>
      </c>
      <c r="H16" s="310"/>
    </row>
    <row r="17" spans="1:8" x14ac:dyDescent="0.3">
      <c r="A17" s="396"/>
      <c r="B17" s="396"/>
      <c r="C17" s="306" t="s">
        <v>176</v>
      </c>
      <c r="D17" s="285">
        <v>2.1600000000000006</v>
      </c>
      <c r="E17" s="296">
        <v>24.860000000000007</v>
      </c>
      <c r="G17" s="278">
        <f t="shared" si="0"/>
        <v>2.2281815672200978E-3</v>
      </c>
      <c r="H17" s="310"/>
    </row>
    <row r="18" spans="1:8" x14ac:dyDescent="0.3">
      <c r="A18" s="396" t="s">
        <v>169</v>
      </c>
      <c r="B18" s="396"/>
      <c r="C18" s="396"/>
      <c r="D18" s="285">
        <v>29.71</v>
      </c>
      <c r="E18" s="297">
        <v>1088.8099999999977</v>
      </c>
      <c r="G18" s="276">
        <f t="shared" si="0"/>
        <v>9.7589154151444452E-2</v>
      </c>
      <c r="H18" s="310"/>
    </row>
    <row r="19" spans="1:8" x14ac:dyDescent="0.3">
      <c r="A19" s="396" t="s">
        <v>170</v>
      </c>
      <c r="B19" s="396"/>
      <c r="C19" s="396"/>
      <c r="D19" s="285">
        <v>5180.0399999999991</v>
      </c>
      <c r="E19" s="296">
        <v>560.94000000000017</v>
      </c>
      <c r="G19" s="276">
        <f t="shared" si="0"/>
        <v>5.0276595668400717E-2</v>
      </c>
      <c r="H19" s="310"/>
    </row>
    <row r="20" spans="1:8" x14ac:dyDescent="0.3">
      <c r="A20" s="392" t="s">
        <v>171</v>
      </c>
      <c r="B20" s="393"/>
      <c r="C20" s="394"/>
      <c r="D20" s="302">
        <f>SUM(D10:D19)</f>
        <v>10226.519999999997</v>
      </c>
      <c r="E20" s="299">
        <f>SUM(E10:E19)</f>
        <v>11157.079999999998</v>
      </c>
    </row>
    <row r="21" spans="1:8" x14ac:dyDescent="0.3">
      <c r="E21" s="48"/>
    </row>
    <row r="22" spans="1:8" x14ac:dyDescent="0.3">
      <c r="D22">
        <f>(D18+D19)/D20</f>
        <v>0.5094352722138128</v>
      </c>
      <c r="E22">
        <f>(E18+E19)/E20</f>
        <v>0.14786574981984515</v>
      </c>
    </row>
    <row r="23" spans="1:8" x14ac:dyDescent="0.3">
      <c r="E23" s="48"/>
    </row>
  </sheetData>
  <mergeCells count="10">
    <mergeCell ref="A18:C18"/>
    <mergeCell ref="A19:C19"/>
    <mergeCell ref="A20:C20"/>
    <mergeCell ref="A10:A11"/>
    <mergeCell ref="B10:B11"/>
    <mergeCell ref="A12:A15"/>
    <mergeCell ref="B12:B13"/>
    <mergeCell ref="B14:B15"/>
    <mergeCell ref="A16:A17"/>
    <mergeCell ref="B16:B17"/>
  </mergeCells>
  <hyperlinks>
    <hyperlink ref="B1" r:id="rId1" xr:uid="{00000000-0004-0000-1400-000000000000}"/>
    <hyperlink ref="K1" location="ÍNDICE!A1" display="ÍNDICE!A1" xr:uid="{00000000-0004-0000-1400-000001000000}"/>
    <hyperlink ref="B2" r:id="rId2" xr:uid="{00000000-0004-0000-1400-000002000000}"/>
  </hyperlinks>
  <pageMargins left="0.7" right="0.7" top="0.75" bottom="0.75" header="0.3" footer="0.3"/>
  <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18"/>
  <sheetViews>
    <sheetView workbookViewId="0">
      <selection activeCell="B19" sqref="B19"/>
    </sheetView>
  </sheetViews>
  <sheetFormatPr baseColWidth="10" defaultRowHeight="14.4" x14ac:dyDescent="0.3"/>
  <cols>
    <col min="1" max="1" width="23" customWidth="1"/>
  </cols>
  <sheetData>
    <row r="1" spans="1:11" x14ac:dyDescent="0.3">
      <c r="A1" s="244" t="s">
        <v>154</v>
      </c>
      <c r="B1" s="49" t="s">
        <v>147</v>
      </c>
      <c r="J1" s="243" t="s">
        <v>156</v>
      </c>
      <c r="K1" s="49" t="s">
        <v>157</v>
      </c>
    </row>
    <row r="2" spans="1:11" x14ac:dyDescent="0.3">
      <c r="B2" s="49" t="s">
        <v>172</v>
      </c>
    </row>
    <row r="5" spans="1:11" ht="17.399999999999999" x14ac:dyDescent="0.3">
      <c r="A5" s="312" t="s">
        <v>72</v>
      </c>
    </row>
    <row r="7" spans="1:11" ht="18" x14ac:dyDescent="0.35">
      <c r="A7" s="307" t="s">
        <v>57</v>
      </c>
    </row>
    <row r="8" spans="1:11" x14ac:dyDescent="0.3">
      <c r="E8" s="310"/>
      <c r="F8" s="310"/>
    </row>
    <row r="9" spans="1:11" x14ac:dyDescent="0.3">
      <c r="A9" s="272" t="s">
        <v>161</v>
      </c>
      <c r="B9" s="272">
        <v>2020</v>
      </c>
      <c r="C9" s="272">
        <v>2021</v>
      </c>
      <c r="E9" s="310"/>
      <c r="F9" s="310"/>
    </row>
    <row r="10" spans="1:11" x14ac:dyDescent="0.3">
      <c r="A10" s="306" t="s">
        <v>180</v>
      </c>
      <c r="B10" s="285">
        <v>319.63000000000005</v>
      </c>
      <c r="C10" s="296">
        <v>387.5999999999998</v>
      </c>
      <c r="E10" s="278">
        <f>C10/$C$17</f>
        <v>1.7754585456081218E-2</v>
      </c>
      <c r="F10" s="310"/>
    </row>
    <row r="11" spans="1:11" x14ac:dyDescent="0.3">
      <c r="A11" s="306" t="s">
        <v>178</v>
      </c>
      <c r="B11" s="285">
        <v>5780.2400000000052</v>
      </c>
      <c r="C11" s="296">
        <v>6017.0099999999929</v>
      </c>
      <c r="E11" s="276">
        <f t="shared" ref="E11:E16" si="0">C11/$C$17</f>
        <v>0.27561795210292872</v>
      </c>
      <c r="F11" s="310"/>
    </row>
    <row r="12" spans="1:11" x14ac:dyDescent="0.3">
      <c r="A12" s="306" t="s">
        <v>175</v>
      </c>
      <c r="B12" s="285">
        <v>4009.1000000000081</v>
      </c>
      <c r="C12" s="296">
        <v>4378.1199999999953</v>
      </c>
      <c r="E12" s="276">
        <f t="shared" si="0"/>
        <v>0.20054619627703368</v>
      </c>
      <c r="F12" s="310"/>
    </row>
    <row r="13" spans="1:11" x14ac:dyDescent="0.3">
      <c r="A13" s="306" t="s">
        <v>176</v>
      </c>
      <c r="B13" s="285">
        <v>6205.9900000000052</v>
      </c>
      <c r="C13" s="296">
        <v>7179.0700000000052</v>
      </c>
      <c r="E13" s="276">
        <f t="shared" si="0"/>
        <v>0.32884781168779448</v>
      </c>
      <c r="F13" s="310"/>
    </row>
    <row r="14" spans="1:11" x14ac:dyDescent="0.3">
      <c r="A14" s="306" t="s">
        <v>181</v>
      </c>
      <c r="B14" s="285">
        <v>1100.5899999999997</v>
      </c>
      <c r="C14" s="296">
        <v>1282.1500000000001</v>
      </c>
      <c r="E14" s="276">
        <f t="shared" si="0"/>
        <v>5.8730757849624733E-2</v>
      </c>
      <c r="F14" s="310"/>
    </row>
    <row r="15" spans="1:11" x14ac:dyDescent="0.3">
      <c r="A15" s="303" t="s">
        <v>169</v>
      </c>
      <c r="B15" s="304">
        <v>244.00000000000006</v>
      </c>
      <c r="C15" s="297">
        <v>2073.149999999996</v>
      </c>
      <c r="E15" s="276">
        <f t="shared" si="0"/>
        <v>9.4963670893381646E-2</v>
      </c>
      <c r="F15" s="310"/>
    </row>
    <row r="16" spans="1:11" x14ac:dyDescent="0.3">
      <c r="A16" s="303" t="s">
        <v>170</v>
      </c>
      <c r="B16" s="304">
        <v>5346.6599999999935</v>
      </c>
      <c r="C16" s="296">
        <v>513.87999999999988</v>
      </c>
      <c r="E16" s="278">
        <f t="shared" si="0"/>
        <v>2.3539025733155364E-2</v>
      </c>
      <c r="F16" s="310"/>
    </row>
    <row r="17" spans="1:6" x14ac:dyDescent="0.3">
      <c r="A17" s="272" t="s">
        <v>171</v>
      </c>
      <c r="B17" s="302">
        <f>SUM(B10:B16)</f>
        <v>23006.21000000001</v>
      </c>
      <c r="C17" s="305">
        <f>SUM(C10:C16)</f>
        <v>21830.979999999992</v>
      </c>
      <c r="E17" s="310"/>
      <c r="F17" s="310"/>
    </row>
    <row r="18" spans="1:6" x14ac:dyDescent="0.3">
      <c r="B18">
        <f>(B15+B16)/B17</f>
        <v>0.24300656214126495</v>
      </c>
    </row>
  </sheetData>
  <hyperlinks>
    <hyperlink ref="B1" r:id="rId1" xr:uid="{00000000-0004-0000-1500-000000000000}"/>
    <hyperlink ref="K1" location="ÍNDICE!A1" display="ÍNDICE!A1" xr:uid="{00000000-0004-0000-1500-000001000000}"/>
    <hyperlink ref="B2" r:id="rId2" xr:uid="{00000000-0004-0000-1500-000002000000}"/>
  </hyperlinks>
  <pageMargins left="0.7" right="0.7" top="0.75" bottom="0.75" header="0.3" footer="0.3"/>
  <pageSetup paperSize="9" orientation="portrait" r:id="rId3"/>
  <drawing r:id="rId4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K17"/>
  <sheetViews>
    <sheetView workbookViewId="0">
      <selection activeCell="A35" sqref="A35"/>
    </sheetView>
  </sheetViews>
  <sheetFormatPr baseColWidth="10" defaultRowHeight="14.4" x14ac:dyDescent="0.3"/>
  <cols>
    <col min="2" max="2" width="12.5546875" customWidth="1"/>
  </cols>
  <sheetData>
    <row r="1" spans="1:11" x14ac:dyDescent="0.3">
      <c r="A1" s="244" t="s">
        <v>154</v>
      </c>
      <c r="B1" s="49" t="s">
        <v>147</v>
      </c>
      <c r="J1" s="243" t="s">
        <v>156</v>
      </c>
      <c r="K1" s="49" t="s">
        <v>157</v>
      </c>
    </row>
    <row r="2" spans="1:11" x14ac:dyDescent="0.3">
      <c r="B2" s="49" t="s">
        <v>172</v>
      </c>
    </row>
    <row r="5" spans="1:11" ht="17.399999999999999" x14ac:dyDescent="0.3">
      <c r="A5" s="312" t="s">
        <v>73</v>
      </c>
    </row>
    <row r="7" spans="1:11" ht="18" x14ac:dyDescent="0.35">
      <c r="A7" s="267" t="s">
        <v>57</v>
      </c>
    </row>
    <row r="9" spans="1:11" x14ac:dyDescent="0.3">
      <c r="A9" s="271" t="s">
        <v>159</v>
      </c>
      <c r="B9" s="272" t="s">
        <v>161</v>
      </c>
      <c r="C9" s="272">
        <v>2020</v>
      </c>
      <c r="D9" s="272">
        <v>2021</v>
      </c>
    </row>
    <row r="10" spans="1:11" x14ac:dyDescent="0.3">
      <c r="A10" s="396" t="s">
        <v>162</v>
      </c>
      <c r="B10" s="306" t="s">
        <v>178</v>
      </c>
      <c r="C10" s="290">
        <v>1696.1699999999994</v>
      </c>
      <c r="D10" s="286">
        <v>2058.6999999999994</v>
      </c>
      <c r="F10" s="276">
        <f>D10/$D$17</f>
        <v>0.13557056261092035</v>
      </c>
    </row>
    <row r="11" spans="1:11" x14ac:dyDescent="0.3">
      <c r="A11" s="396"/>
      <c r="B11" s="306" t="s">
        <v>176</v>
      </c>
      <c r="C11" s="290">
        <v>446.59999999999997</v>
      </c>
      <c r="D11" s="287">
        <v>391.88</v>
      </c>
      <c r="F11" s="276">
        <f t="shared" ref="F11:F16" si="0">D11/$D$17</f>
        <v>2.5806281670941601E-2</v>
      </c>
    </row>
    <row r="12" spans="1:11" x14ac:dyDescent="0.3">
      <c r="A12" s="396" t="s">
        <v>182</v>
      </c>
      <c r="B12" s="306" t="s">
        <v>178</v>
      </c>
      <c r="C12" s="290">
        <v>3825.49</v>
      </c>
      <c r="D12" s="286">
        <v>4244.0600000000004</v>
      </c>
      <c r="F12" s="276">
        <f t="shared" si="0"/>
        <v>0.27948200415529356</v>
      </c>
    </row>
    <row r="13" spans="1:11" x14ac:dyDescent="0.3">
      <c r="A13" s="396"/>
      <c r="B13" s="306" t="s">
        <v>176</v>
      </c>
      <c r="C13" s="290">
        <v>5020.9500000000035</v>
      </c>
      <c r="D13" s="286">
        <v>6501.9299999999948</v>
      </c>
      <c r="F13" s="276">
        <f t="shared" si="0"/>
        <v>0.42816841120941412</v>
      </c>
    </row>
    <row r="14" spans="1:11" x14ac:dyDescent="0.3">
      <c r="A14" s="289" t="s">
        <v>168</v>
      </c>
      <c r="B14" s="306" t="s">
        <v>176</v>
      </c>
      <c r="C14" s="290">
        <v>44.230000000000004</v>
      </c>
      <c r="D14" s="286">
        <v>115.67999999999998</v>
      </c>
      <c r="F14" s="276">
        <f t="shared" si="0"/>
        <v>7.6178183721918036E-3</v>
      </c>
    </row>
    <row r="15" spans="1:11" x14ac:dyDescent="0.3">
      <c r="A15" s="396" t="s">
        <v>169</v>
      </c>
      <c r="B15" s="396"/>
      <c r="C15" s="290">
        <v>463.52</v>
      </c>
      <c r="D15" s="290">
        <v>826.81999999999937</v>
      </c>
      <c r="F15" s="276">
        <f t="shared" si="0"/>
        <v>5.4448172428212517E-2</v>
      </c>
    </row>
    <row r="16" spans="1:11" x14ac:dyDescent="0.3">
      <c r="A16" s="396" t="s">
        <v>170</v>
      </c>
      <c r="B16" s="396"/>
      <c r="C16" s="290">
        <v>3665.0000000000064</v>
      </c>
      <c r="D16" s="290">
        <v>1046.3799999999997</v>
      </c>
      <c r="F16" s="276">
        <f t="shared" si="0"/>
        <v>6.89067495530261E-2</v>
      </c>
    </row>
    <row r="17" spans="1:4" x14ac:dyDescent="0.3">
      <c r="A17" s="404" t="s">
        <v>171</v>
      </c>
      <c r="B17" s="404"/>
      <c r="C17" s="309">
        <v>15161.96000000001</v>
      </c>
      <c r="D17" s="311">
        <f>SUM(D10:D16)</f>
        <v>15185.449999999993</v>
      </c>
    </row>
  </sheetData>
  <mergeCells count="5">
    <mergeCell ref="A10:A11"/>
    <mergeCell ref="A12:A13"/>
    <mergeCell ref="A15:B15"/>
    <mergeCell ref="A16:B16"/>
    <mergeCell ref="A17:B17"/>
  </mergeCells>
  <hyperlinks>
    <hyperlink ref="B1" r:id="rId1" xr:uid="{00000000-0004-0000-1600-000000000000}"/>
    <hyperlink ref="K1" location="ÍNDICE!A1" display="ÍNDICE!A1" xr:uid="{00000000-0004-0000-1600-000001000000}"/>
    <hyperlink ref="B2" r:id="rId2" xr:uid="{00000000-0004-0000-1600-000002000000}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00"/>
  <sheetViews>
    <sheetView tabSelected="1" zoomScale="80" zoomScaleNormal="80" workbookViewId="0">
      <selection activeCell="N20" sqref="N20"/>
    </sheetView>
  </sheetViews>
  <sheetFormatPr baseColWidth="10" defaultRowHeight="14.4" x14ac:dyDescent="0.3"/>
  <cols>
    <col min="1" max="1" width="23" bestFit="1" customWidth="1"/>
    <col min="2" max="2" width="15.6640625" customWidth="1"/>
    <col min="3" max="3" width="12.5546875" customWidth="1"/>
    <col min="4" max="4" width="12.44140625" customWidth="1"/>
    <col min="5" max="5" width="15" customWidth="1"/>
    <col min="6" max="7" width="12.44140625" customWidth="1"/>
    <col min="8" max="8" width="14.88671875" bestFit="1" customWidth="1"/>
    <col min="9" max="10" width="12.44140625" customWidth="1"/>
    <col min="11" max="11" width="14.33203125" customWidth="1"/>
    <col min="12" max="13" width="12.44140625" customWidth="1"/>
    <col min="14" max="14" width="11.44140625" customWidth="1"/>
    <col min="15" max="16" width="13.5546875" customWidth="1"/>
    <col min="17" max="17" width="11.44140625" customWidth="1"/>
    <col min="18" max="19" width="13.5546875" customWidth="1"/>
    <col min="20" max="20" width="16.88671875" customWidth="1"/>
    <col min="21" max="22" width="13.5546875" customWidth="1"/>
  </cols>
  <sheetData>
    <row r="1" spans="1:23" x14ac:dyDescent="0.3">
      <c r="A1" s="157" t="s">
        <v>141</v>
      </c>
      <c r="B1" s="49" t="s">
        <v>143</v>
      </c>
    </row>
    <row r="2" spans="1:23" x14ac:dyDescent="0.3">
      <c r="C2" t="s">
        <v>145</v>
      </c>
    </row>
    <row r="3" spans="1:23" x14ac:dyDescent="0.3">
      <c r="H3" s="49"/>
    </row>
    <row r="4" spans="1:23" x14ac:dyDescent="0.3">
      <c r="A4" s="37"/>
    </row>
    <row r="5" spans="1:23" ht="21" x14ac:dyDescent="0.4">
      <c r="A5" s="54"/>
      <c r="B5" s="365" t="s">
        <v>0</v>
      </c>
      <c r="C5" s="366"/>
      <c r="D5" s="366"/>
      <c r="E5" s="365" t="s">
        <v>64</v>
      </c>
      <c r="F5" s="366"/>
      <c r="G5" s="366"/>
      <c r="H5" s="365" t="s">
        <v>66</v>
      </c>
      <c r="I5" s="366"/>
      <c r="J5" s="366"/>
      <c r="K5" s="365" t="s">
        <v>59</v>
      </c>
      <c r="L5" s="366"/>
      <c r="M5" s="366"/>
      <c r="N5" s="365" t="s">
        <v>67</v>
      </c>
      <c r="O5" s="366"/>
      <c r="P5" s="366"/>
      <c r="Q5" s="365" t="s">
        <v>72</v>
      </c>
      <c r="R5" s="366"/>
      <c r="S5" s="366"/>
      <c r="T5" s="365" t="s">
        <v>73</v>
      </c>
      <c r="U5" s="366"/>
      <c r="V5" s="366"/>
      <c r="W5" s="144"/>
    </row>
    <row r="6" spans="1:23" ht="28.8" x14ac:dyDescent="0.3">
      <c r="A6" s="241" t="s">
        <v>77</v>
      </c>
      <c r="B6" s="155" t="s">
        <v>83</v>
      </c>
      <c r="C6" s="158" t="s">
        <v>82</v>
      </c>
      <c r="D6" s="159" t="s">
        <v>81</v>
      </c>
      <c r="E6" s="155" t="s">
        <v>83</v>
      </c>
      <c r="F6" s="158" t="s">
        <v>82</v>
      </c>
      <c r="G6" s="159" t="s">
        <v>81</v>
      </c>
      <c r="H6" s="155" t="s">
        <v>83</v>
      </c>
      <c r="I6" s="158" t="s">
        <v>82</v>
      </c>
      <c r="J6" s="159" t="s">
        <v>81</v>
      </c>
      <c r="K6" s="155" t="s">
        <v>83</v>
      </c>
      <c r="L6" s="158" t="s">
        <v>82</v>
      </c>
      <c r="M6" s="160" t="s">
        <v>81</v>
      </c>
      <c r="N6" s="155" t="s">
        <v>83</v>
      </c>
      <c r="O6" s="158" t="s">
        <v>82</v>
      </c>
      <c r="P6" s="159" t="s">
        <v>81</v>
      </c>
      <c r="Q6" s="155" t="s">
        <v>83</v>
      </c>
      <c r="R6" s="158" t="s">
        <v>82</v>
      </c>
      <c r="S6" s="159" t="s">
        <v>81</v>
      </c>
      <c r="T6" s="155" t="s">
        <v>83</v>
      </c>
      <c r="U6" s="158" t="s">
        <v>82</v>
      </c>
      <c r="V6" s="159" t="s">
        <v>81</v>
      </c>
    </row>
    <row r="7" spans="1:23" ht="18" customHeight="1" x14ac:dyDescent="0.3">
      <c r="A7" s="238" t="s">
        <v>6</v>
      </c>
      <c r="B7" s="182">
        <v>1462</v>
      </c>
      <c r="C7" s="175">
        <v>4</v>
      </c>
      <c r="D7" s="193"/>
      <c r="E7" s="188">
        <v>203</v>
      </c>
      <c r="F7" s="174"/>
      <c r="G7" s="193"/>
      <c r="H7" s="188"/>
      <c r="I7" s="177"/>
      <c r="J7" s="193"/>
      <c r="K7" s="197">
        <v>1278</v>
      </c>
      <c r="L7" s="202">
        <v>0.1</v>
      </c>
      <c r="M7" s="206"/>
      <c r="N7" s="197">
        <v>1047</v>
      </c>
      <c r="O7" s="179">
        <v>1.5</v>
      </c>
      <c r="P7" s="193"/>
      <c r="Q7" s="197">
        <v>553.34999999999991</v>
      </c>
      <c r="R7" s="178">
        <v>2.879999999999999</v>
      </c>
      <c r="S7" s="193"/>
      <c r="T7" s="197">
        <v>336.73</v>
      </c>
      <c r="U7" s="176">
        <v>1.81</v>
      </c>
      <c r="V7" s="193"/>
    </row>
    <row r="8" spans="1:23" ht="18" customHeight="1" x14ac:dyDescent="0.3">
      <c r="A8" s="239" t="s">
        <v>15</v>
      </c>
      <c r="B8" s="183">
        <v>8629</v>
      </c>
      <c r="C8" s="161">
        <v>17.52</v>
      </c>
      <c r="D8" s="194"/>
      <c r="E8" s="189">
        <v>3031</v>
      </c>
      <c r="F8" s="15">
        <v>15.95</v>
      </c>
      <c r="G8" s="194"/>
      <c r="H8" s="189">
        <v>337</v>
      </c>
      <c r="I8" s="77">
        <v>1.01</v>
      </c>
      <c r="J8" s="194"/>
      <c r="K8" s="198">
        <v>7265</v>
      </c>
      <c r="L8" s="180">
        <v>23.37</v>
      </c>
      <c r="M8" s="207">
        <v>0.61</v>
      </c>
      <c r="N8" s="198">
        <v>1158</v>
      </c>
      <c r="O8" s="165">
        <v>4.04</v>
      </c>
      <c r="P8" s="194"/>
      <c r="Q8" s="198">
        <v>8741.7200000000012</v>
      </c>
      <c r="R8" s="163">
        <v>31.14</v>
      </c>
      <c r="S8" s="194"/>
      <c r="T8" s="198">
        <v>2683.69</v>
      </c>
      <c r="U8" s="166">
        <v>12.81</v>
      </c>
      <c r="V8" s="194"/>
    </row>
    <row r="9" spans="1:23" ht="18" customHeight="1" x14ac:dyDescent="0.3">
      <c r="A9" s="239" t="s">
        <v>68</v>
      </c>
      <c r="B9" s="184"/>
      <c r="C9" s="161"/>
      <c r="D9" s="195"/>
      <c r="E9" s="189"/>
      <c r="F9" s="15"/>
      <c r="G9" s="195"/>
      <c r="H9" s="189"/>
      <c r="I9" s="77"/>
      <c r="J9" s="195"/>
      <c r="K9" s="199"/>
      <c r="L9" s="180"/>
      <c r="M9" s="208"/>
      <c r="N9" s="199">
        <v>2.11</v>
      </c>
      <c r="O9" s="165"/>
      <c r="P9" s="195"/>
      <c r="Q9" s="211">
        <v>0.92</v>
      </c>
      <c r="R9" s="162"/>
      <c r="S9" s="195"/>
      <c r="T9" s="214"/>
      <c r="U9" s="162"/>
      <c r="V9" s="195"/>
    </row>
    <row r="10" spans="1:23" ht="18" customHeight="1" x14ac:dyDescent="0.3">
      <c r="A10" s="239" t="s">
        <v>19</v>
      </c>
      <c r="B10" s="183">
        <v>1188</v>
      </c>
      <c r="C10" s="161">
        <v>3.46</v>
      </c>
      <c r="D10" s="194"/>
      <c r="E10" s="189">
        <v>483</v>
      </c>
      <c r="F10" s="46">
        <v>0.23</v>
      </c>
      <c r="G10" s="194"/>
      <c r="H10" s="189">
        <v>2.37</v>
      </c>
      <c r="I10" s="77"/>
      <c r="J10" s="194"/>
      <c r="K10" s="198">
        <v>732</v>
      </c>
      <c r="L10" s="203">
        <v>0.13</v>
      </c>
      <c r="M10" s="209"/>
      <c r="N10" s="198">
        <v>866</v>
      </c>
      <c r="O10" s="165">
        <v>5.88</v>
      </c>
      <c r="P10" s="194"/>
      <c r="Q10" s="198">
        <v>1693.1499999999994</v>
      </c>
      <c r="R10" s="163">
        <v>5.23</v>
      </c>
      <c r="S10" s="194"/>
      <c r="T10" s="198">
        <v>2029.67</v>
      </c>
      <c r="U10" s="166">
        <v>3.17</v>
      </c>
      <c r="V10" s="194"/>
    </row>
    <row r="11" spans="1:23" ht="18" customHeight="1" x14ac:dyDescent="0.3">
      <c r="A11" s="239" t="s">
        <v>23</v>
      </c>
      <c r="B11" s="185">
        <v>30</v>
      </c>
      <c r="C11" s="161">
        <v>0.31</v>
      </c>
      <c r="D11" s="195"/>
      <c r="E11" s="190"/>
      <c r="F11" s="15"/>
      <c r="G11" s="195"/>
      <c r="H11" s="189"/>
      <c r="I11" s="77"/>
      <c r="J11" s="195"/>
      <c r="K11" s="200">
        <v>7.0000000000000007E-2</v>
      </c>
      <c r="L11" s="180"/>
      <c r="M11" s="208"/>
      <c r="N11" s="199">
        <v>42</v>
      </c>
      <c r="O11" s="165">
        <v>1.7</v>
      </c>
      <c r="P11" s="195"/>
      <c r="Q11" s="211">
        <v>285.42</v>
      </c>
      <c r="R11" s="163">
        <v>16.5</v>
      </c>
      <c r="S11" s="195"/>
      <c r="T11" s="200">
        <v>0.28999999999999998</v>
      </c>
      <c r="U11" s="162">
        <v>0.18</v>
      </c>
      <c r="V11" s="195"/>
    </row>
    <row r="12" spans="1:23" ht="18" customHeight="1" x14ac:dyDescent="0.3">
      <c r="A12" s="239" t="s">
        <v>31</v>
      </c>
      <c r="B12" s="183">
        <v>1488</v>
      </c>
      <c r="C12" s="161">
        <v>3.04</v>
      </c>
      <c r="D12" s="194"/>
      <c r="E12" s="189">
        <v>203</v>
      </c>
      <c r="F12" s="46">
        <v>0.25</v>
      </c>
      <c r="G12" s="194"/>
      <c r="H12" s="189">
        <v>4.05</v>
      </c>
      <c r="I12" s="77"/>
      <c r="J12" s="194"/>
      <c r="K12" s="198">
        <v>100</v>
      </c>
      <c r="L12" s="203">
        <v>0.05</v>
      </c>
      <c r="M12" s="209"/>
      <c r="N12" s="198">
        <v>370</v>
      </c>
      <c r="O12" s="165">
        <v>1.97</v>
      </c>
      <c r="P12" s="194"/>
      <c r="Q12" s="212">
        <v>345.67999999999995</v>
      </c>
      <c r="R12" s="163">
        <v>1.63</v>
      </c>
      <c r="S12" s="194"/>
      <c r="T12" s="198">
        <v>1487.87</v>
      </c>
      <c r="U12" s="166">
        <v>2.19</v>
      </c>
      <c r="V12" s="194"/>
    </row>
    <row r="13" spans="1:23" ht="18" customHeight="1" x14ac:dyDescent="0.3">
      <c r="A13" s="239" t="s">
        <v>37</v>
      </c>
      <c r="B13" s="186">
        <v>0.11</v>
      </c>
      <c r="C13" s="161">
        <v>0.11</v>
      </c>
      <c r="D13" s="195"/>
      <c r="E13" s="189"/>
      <c r="F13" s="15"/>
      <c r="G13" s="195"/>
      <c r="H13" s="189"/>
      <c r="I13" s="77"/>
      <c r="J13" s="195"/>
      <c r="K13" s="199"/>
      <c r="L13" s="180"/>
      <c r="M13" s="208"/>
      <c r="N13" s="199">
        <v>0.14000000000000001</v>
      </c>
      <c r="O13" s="162">
        <v>0.14000000000000001</v>
      </c>
      <c r="P13" s="195"/>
      <c r="Q13" s="200">
        <v>0.18</v>
      </c>
      <c r="R13" s="162">
        <v>0.18</v>
      </c>
      <c r="S13" s="195"/>
      <c r="T13" s="199">
        <v>1749.3600000000006</v>
      </c>
      <c r="U13" s="162"/>
      <c r="V13" s="195"/>
    </row>
    <row r="14" spans="1:23" ht="18" customHeight="1" x14ac:dyDescent="0.3">
      <c r="A14" s="239" t="s">
        <v>38</v>
      </c>
      <c r="B14" s="183">
        <v>4604</v>
      </c>
      <c r="C14" s="161"/>
      <c r="D14" s="194"/>
      <c r="E14" s="189">
        <v>3758</v>
      </c>
      <c r="F14" s="15"/>
      <c r="G14" s="194"/>
      <c r="H14" s="189">
        <v>195</v>
      </c>
      <c r="I14" s="77"/>
      <c r="J14" s="194"/>
      <c r="K14" s="198">
        <v>7004</v>
      </c>
      <c r="L14" s="180"/>
      <c r="M14" s="209"/>
      <c r="N14" s="198">
        <v>288</v>
      </c>
      <c r="O14" s="166"/>
      <c r="P14" s="194"/>
      <c r="Q14" s="198">
        <v>2197.3100000000004</v>
      </c>
      <c r="R14" s="166"/>
      <c r="S14" s="194"/>
      <c r="T14" s="198">
        <v>578.02</v>
      </c>
      <c r="U14" s="166"/>
      <c r="V14" s="194"/>
    </row>
    <row r="15" spans="1:23" ht="18" customHeight="1" x14ac:dyDescent="0.3">
      <c r="A15" s="239" t="s">
        <v>43</v>
      </c>
      <c r="B15" s="183">
        <v>2624</v>
      </c>
      <c r="C15" s="161">
        <v>4.54</v>
      </c>
      <c r="D15" s="195"/>
      <c r="E15" s="189">
        <v>915</v>
      </c>
      <c r="F15" s="46">
        <v>0.25</v>
      </c>
      <c r="G15" s="195"/>
      <c r="H15" s="189">
        <v>92.26</v>
      </c>
      <c r="I15" s="167">
        <v>0.03</v>
      </c>
      <c r="J15" s="195"/>
      <c r="K15" s="199">
        <v>4211</v>
      </c>
      <c r="L15" s="180">
        <v>0.51</v>
      </c>
      <c r="M15" s="208"/>
      <c r="N15" s="199">
        <v>6697</v>
      </c>
      <c r="O15" s="165">
        <v>5.45</v>
      </c>
      <c r="P15" s="195"/>
      <c r="Q15" s="199">
        <v>6908.1400000000012</v>
      </c>
      <c r="R15" s="163">
        <v>33.75</v>
      </c>
      <c r="S15" s="195"/>
      <c r="T15" s="199"/>
      <c r="U15" s="162">
        <v>0.13</v>
      </c>
      <c r="V15" s="195"/>
    </row>
    <row r="16" spans="1:23" ht="18" customHeight="1" x14ac:dyDescent="0.3">
      <c r="A16" s="239" t="s">
        <v>46</v>
      </c>
      <c r="B16" s="183">
        <v>0.34</v>
      </c>
      <c r="C16" s="161"/>
      <c r="D16" s="194"/>
      <c r="E16" s="189"/>
      <c r="F16" s="15"/>
      <c r="G16" s="194"/>
      <c r="H16" s="189"/>
      <c r="I16" s="77"/>
      <c r="J16" s="194"/>
      <c r="K16" s="200">
        <v>0.19</v>
      </c>
      <c r="L16" s="180"/>
      <c r="M16" s="209"/>
      <c r="N16" s="198">
        <v>6</v>
      </c>
      <c r="O16" s="166">
        <v>0.09</v>
      </c>
      <c r="P16" s="194"/>
      <c r="Q16" s="212">
        <v>19.73</v>
      </c>
      <c r="R16" s="166">
        <v>0.24</v>
      </c>
      <c r="S16" s="194"/>
      <c r="T16" s="215"/>
      <c r="U16" s="166"/>
      <c r="V16" s="194"/>
    </row>
    <row r="17" spans="1:22" ht="18" customHeight="1" x14ac:dyDescent="0.3">
      <c r="A17" s="239" t="s">
        <v>49</v>
      </c>
      <c r="B17" s="183">
        <v>10.52</v>
      </c>
      <c r="C17" s="161"/>
      <c r="D17" s="195"/>
      <c r="E17" s="189">
        <v>2</v>
      </c>
      <c r="F17" s="15"/>
      <c r="G17" s="195"/>
      <c r="H17" s="189"/>
      <c r="I17" s="77"/>
      <c r="J17" s="195"/>
      <c r="K17" s="199">
        <v>2.8</v>
      </c>
      <c r="L17" s="180"/>
      <c r="M17" s="208"/>
      <c r="N17" s="199">
        <v>24</v>
      </c>
      <c r="O17" s="162">
        <v>0.06</v>
      </c>
      <c r="P17" s="195"/>
      <c r="Q17" s="211">
        <v>5.89</v>
      </c>
      <c r="R17" s="162">
        <v>0.03</v>
      </c>
      <c r="S17" s="195"/>
      <c r="T17" s="199">
        <v>99.1</v>
      </c>
      <c r="U17" s="162">
        <v>0.09</v>
      </c>
      <c r="V17" s="195"/>
    </row>
    <row r="18" spans="1:22" ht="18" customHeight="1" x14ac:dyDescent="0.3">
      <c r="A18" s="239" t="s">
        <v>50</v>
      </c>
      <c r="B18" s="183">
        <v>311</v>
      </c>
      <c r="C18" s="161">
        <v>0.61</v>
      </c>
      <c r="D18" s="194"/>
      <c r="E18" s="189">
        <v>7.9</v>
      </c>
      <c r="F18" s="15"/>
      <c r="G18" s="194"/>
      <c r="H18" s="189"/>
      <c r="I18" s="77"/>
      <c r="J18" s="194"/>
      <c r="K18" s="198">
        <v>41</v>
      </c>
      <c r="L18" s="204">
        <v>0.1</v>
      </c>
      <c r="M18" s="209"/>
      <c r="N18" s="198">
        <v>141</v>
      </c>
      <c r="O18" s="166">
        <v>0.71</v>
      </c>
      <c r="P18" s="194"/>
      <c r="Q18" s="212">
        <v>249.02</v>
      </c>
      <c r="R18" s="163">
        <v>1.31</v>
      </c>
      <c r="S18" s="194"/>
      <c r="T18" s="198">
        <v>16.93</v>
      </c>
      <c r="U18" s="166"/>
      <c r="V18" s="194"/>
    </row>
    <row r="19" spans="1:22" ht="18" customHeight="1" x14ac:dyDescent="0.3">
      <c r="A19" s="239" t="s">
        <v>51</v>
      </c>
      <c r="B19" s="183">
        <v>5.08</v>
      </c>
      <c r="C19" s="161"/>
      <c r="D19" s="195"/>
      <c r="E19" s="189"/>
      <c r="F19" s="15"/>
      <c r="G19" s="195"/>
      <c r="H19" s="189"/>
      <c r="I19" s="77"/>
      <c r="J19" s="195"/>
      <c r="K19" s="200">
        <v>0</v>
      </c>
      <c r="L19" s="180"/>
      <c r="M19" s="208"/>
      <c r="N19" s="199">
        <v>31</v>
      </c>
      <c r="O19" s="162">
        <v>0.05</v>
      </c>
      <c r="P19" s="195"/>
      <c r="Q19" s="211">
        <v>2.16</v>
      </c>
      <c r="R19" s="163"/>
      <c r="S19" s="195"/>
      <c r="T19" s="199">
        <v>2.2799999999999998</v>
      </c>
      <c r="U19" s="162"/>
      <c r="V19" s="195"/>
    </row>
    <row r="20" spans="1:22" ht="18" customHeight="1" x14ac:dyDescent="0.3">
      <c r="A20" s="239" t="s">
        <v>52</v>
      </c>
      <c r="B20" s="183">
        <v>4393</v>
      </c>
      <c r="C20" s="161">
        <v>5.35</v>
      </c>
      <c r="D20" s="194"/>
      <c r="E20" s="189">
        <v>19534</v>
      </c>
      <c r="F20" s="15">
        <v>7.56</v>
      </c>
      <c r="G20" s="194"/>
      <c r="H20" s="189">
        <v>185</v>
      </c>
      <c r="I20" s="77">
        <v>4.87</v>
      </c>
      <c r="J20" s="194"/>
      <c r="K20" s="198">
        <v>3441</v>
      </c>
      <c r="L20" s="180">
        <v>7.59</v>
      </c>
      <c r="M20" s="209"/>
      <c r="N20" s="198">
        <v>7142</v>
      </c>
      <c r="O20" s="165">
        <v>4.22</v>
      </c>
      <c r="P20" s="194"/>
      <c r="Q20" s="198">
        <v>236.56</v>
      </c>
      <c r="R20" s="166">
        <v>0.35</v>
      </c>
      <c r="S20" s="194"/>
      <c r="T20" s="198">
        <v>86813.77</v>
      </c>
      <c r="U20" s="166">
        <v>25.23</v>
      </c>
      <c r="V20" s="194"/>
    </row>
    <row r="21" spans="1:22" ht="18" customHeight="1" x14ac:dyDescent="0.3">
      <c r="A21" s="239" t="s">
        <v>53</v>
      </c>
      <c r="B21" s="183">
        <v>299</v>
      </c>
      <c r="C21" s="164">
        <v>0.41</v>
      </c>
      <c r="D21" s="195"/>
      <c r="E21" s="191">
        <v>17</v>
      </c>
      <c r="F21" s="181"/>
      <c r="G21" s="195"/>
      <c r="H21" s="189"/>
      <c r="I21" s="77"/>
      <c r="J21" s="195"/>
      <c r="K21" s="199">
        <v>33</v>
      </c>
      <c r="L21" s="203">
        <v>0.04</v>
      </c>
      <c r="M21" s="208"/>
      <c r="N21" s="199">
        <v>61</v>
      </c>
      <c r="O21" s="162">
        <v>0.25</v>
      </c>
      <c r="P21" s="195"/>
      <c r="Q21" s="211">
        <v>221.85</v>
      </c>
      <c r="R21" s="162">
        <v>0.4</v>
      </c>
      <c r="S21" s="195"/>
      <c r="T21" s="211"/>
      <c r="U21" s="162">
        <v>0.09</v>
      </c>
      <c r="V21" s="195"/>
    </row>
    <row r="22" spans="1:22" ht="18" customHeight="1" x14ac:dyDescent="0.3">
      <c r="A22" s="240" t="s">
        <v>54</v>
      </c>
      <c r="B22" s="187">
        <v>0.25</v>
      </c>
      <c r="C22" s="168"/>
      <c r="D22" s="196">
        <v>0.16</v>
      </c>
      <c r="E22" s="192"/>
      <c r="F22" s="171"/>
      <c r="G22" s="196"/>
      <c r="H22" s="192"/>
      <c r="I22" s="170"/>
      <c r="J22" s="196"/>
      <c r="K22" s="201"/>
      <c r="L22" s="205"/>
      <c r="M22" s="210"/>
      <c r="N22" s="201">
        <v>0.64</v>
      </c>
      <c r="O22" s="169">
        <v>0.03</v>
      </c>
      <c r="P22" s="196">
        <v>0.22</v>
      </c>
      <c r="Q22" s="213">
        <v>2.76</v>
      </c>
      <c r="R22" s="169">
        <v>0.23</v>
      </c>
      <c r="S22" s="169">
        <v>0.46</v>
      </c>
      <c r="T22" s="172"/>
      <c r="U22" s="169">
        <f>SUM(U7:U21)</f>
        <v>45.7</v>
      </c>
      <c r="V22" s="196"/>
    </row>
    <row r="23" spans="1:22" ht="15.6" x14ac:dyDescent="0.3">
      <c r="A23" s="173" t="s">
        <v>144</v>
      </c>
      <c r="B23" s="405">
        <f>SUM(B7:B22)</f>
        <v>25044.300000000003</v>
      </c>
      <c r="C23" s="405">
        <f t="shared" ref="C23:U23" si="0">SUM(C7:C22)</f>
        <v>39.349999999999994</v>
      </c>
      <c r="D23" s="405">
        <f t="shared" si="0"/>
        <v>0.16</v>
      </c>
      <c r="E23" s="405">
        <f t="shared" si="0"/>
        <v>28153.9</v>
      </c>
      <c r="F23" s="405">
        <f t="shared" si="0"/>
        <v>24.24</v>
      </c>
      <c r="G23" s="405">
        <f t="shared" si="0"/>
        <v>0</v>
      </c>
      <c r="H23" s="405">
        <f t="shared" si="0"/>
        <v>815.68000000000006</v>
      </c>
      <c r="I23" s="405">
        <f t="shared" si="0"/>
        <v>5.91</v>
      </c>
      <c r="J23" s="405">
        <f t="shared" si="0"/>
        <v>0</v>
      </c>
      <c r="K23" s="405">
        <f t="shared" si="0"/>
        <v>24108.059999999998</v>
      </c>
      <c r="L23" s="405">
        <f t="shared" si="0"/>
        <v>31.890000000000004</v>
      </c>
      <c r="M23" s="405">
        <f t="shared" si="0"/>
        <v>0.61</v>
      </c>
      <c r="N23" s="405">
        <f t="shared" si="0"/>
        <v>17875.89</v>
      </c>
      <c r="O23" s="405">
        <f t="shared" si="0"/>
        <v>26.09</v>
      </c>
      <c r="P23" s="405">
        <f t="shared" si="0"/>
        <v>0.22</v>
      </c>
      <c r="Q23" s="405">
        <f t="shared" si="0"/>
        <v>21463.84</v>
      </c>
      <c r="R23" s="405">
        <f t="shared" si="0"/>
        <v>93.87</v>
      </c>
      <c r="S23" s="405">
        <f t="shared" si="0"/>
        <v>0.46</v>
      </c>
      <c r="T23" s="405">
        <f t="shared" si="0"/>
        <v>95797.71</v>
      </c>
      <c r="U23" s="405">
        <f t="shared" si="0"/>
        <v>91.4</v>
      </c>
      <c r="V23" s="405">
        <f>SUM(V7:V22)</f>
        <v>0</v>
      </c>
    </row>
    <row r="25" spans="1:22" x14ac:dyDescent="0.3">
      <c r="C25" s="48"/>
    </row>
    <row r="26" spans="1:22" x14ac:dyDescent="0.3">
      <c r="F26" s="53"/>
    </row>
    <row r="27" spans="1:22" x14ac:dyDescent="0.3">
      <c r="N27" s="51"/>
    </row>
    <row r="28" spans="1:22" x14ac:dyDescent="0.3">
      <c r="N28" s="51"/>
    </row>
    <row r="29" spans="1:22" x14ac:dyDescent="0.3">
      <c r="N29" s="51"/>
    </row>
    <row r="30" spans="1:22" x14ac:dyDescent="0.3">
      <c r="N30" s="51"/>
    </row>
    <row r="31" spans="1:22" x14ac:dyDescent="0.3">
      <c r="N31" s="51"/>
    </row>
    <row r="32" spans="1:22" x14ac:dyDescent="0.3">
      <c r="N32" s="51"/>
    </row>
    <row r="33" spans="14:18" x14ac:dyDescent="0.3">
      <c r="N33" s="51"/>
    </row>
    <row r="34" spans="14:18" x14ac:dyDescent="0.3">
      <c r="N34" s="51"/>
    </row>
    <row r="35" spans="14:18" x14ac:dyDescent="0.3">
      <c r="N35" s="51"/>
    </row>
    <row r="36" spans="14:18" x14ac:dyDescent="0.3">
      <c r="N36" s="51"/>
    </row>
    <row r="37" spans="14:18" x14ac:dyDescent="0.3">
      <c r="N37" s="51"/>
    </row>
    <row r="38" spans="14:18" x14ac:dyDescent="0.3">
      <c r="N38" s="51"/>
    </row>
    <row r="39" spans="14:18" x14ac:dyDescent="0.3">
      <c r="N39" s="51"/>
    </row>
    <row r="40" spans="14:18" x14ac:dyDescent="0.3">
      <c r="O40" s="51"/>
    </row>
    <row r="41" spans="14:18" x14ac:dyDescent="0.3">
      <c r="O41" s="51"/>
    </row>
    <row r="42" spans="14:18" x14ac:dyDescent="0.3">
      <c r="R42" s="51"/>
    </row>
    <row r="43" spans="14:18" x14ac:dyDescent="0.3">
      <c r="R43" s="51"/>
    </row>
    <row r="44" spans="14:18" x14ac:dyDescent="0.3">
      <c r="R44" s="51"/>
    </row>
    <row r="45" spans="14:18" x14ac:dyDescent="0.3">
      <c r="R45" s="51"/>
    </row>
    <row r="46" spans="14:18" x14ac:dyDescent="0.3">
      <c r="R46" s="51"/>
    </row>
    <row r="47" spans="14:18" x14ac:dyDescent="0.3">
      <c r="R47" s="51"/>
    </row>
    <row r="48" spans="14:18" x14ac:dyDescent="0.3">
      <c r="R48" s="51"/>
    </row>
    <row r="49" spans="14:18" x14ac:dyDescent="0.3">
      <c r="R49" s="51"/>
    </row>
    <row r="50" spans="14:18" x14ac:dyDescent="0.3">
      <c r="R50" s="51"/>
    </row>
    <row r="51" spans="14:18" x14ac:dyDescent="0.3">
      <c r="R51" s="51"/>
    </row>
    <row r="52" spans="14:18" x14ac:dyDescent="0.3">
      <c r="R52" s="51"/>
    </row>
    <row r="53" spans="14:18" x14ac:dyDescent="0.3">
      <c r="R53" s="51"/>
    </row>
    <row r="54" spans="14:18" x14ac:dyDescent="0.3">
      <c r="R54" s="51"/>
    </row>
    <row r="55" spans="14:18" x14ac:dyDescent="0.3">
      <c r="R55" s="51"/>
    </row>
    <row r="56" spans="14:18" x14ac:dyDescent="0.3">
      <c r="N56" s="52"/>
      <c r="R56" s="51"/>
    </row>
    <row r="57" spans="14:18" x14ac:dyDescent="0.3">
      <c r="R57" s="51"/>
    </row>
    <row r="58" spans="14:18" x14ac:dyDescent="0.3">
      <c r="R58" s="51"/>
    </row>
    <row r="59" spans="14:18" x14ac:dyDescent="0.3">
      <c r="R59" s="51"/>
    </row>
    <row r="60" spans="14:18" x14ac:dyDescent="0.3">
      <c r="R60" s="51"/>
    </row>
    <row r="61" spans="14:18" x14ac:dyDescent="0.3">
      <c r="R61" s="51"/>
    </row>
    <row r="62" spans="14:18" x14ac:dyDescent="0.3">
      <c r="R62" s="51"/>
    </row>
    <row r="63" spans="14:18" x14ac:dyDescent="0.3">
      <c r="R63" s="51"/>
    </row>
    <row r="64" spans="14:18" x14ac:dyDescent="0.3">
      <c r="R64" s="51"/>
    </row>
    <row r="65" spans="18:18" x14ac:dyDescent="0.3">
      <c r="R65" s="51"/>
    </row>
    <row r="66" spans="18:18" x14ac:dyDescent="0.3">
      <c r="R66" s="51"/>
    </row>
    <row r="67" spans="18:18" x14ac:dyDescent="0.3">
      <c r="R67" s="51"/>
    </row>
    <row r="68" spans="18:18" x14ac:dyDescent="0.3">
      <c r="R68" s="51"/>
    </row>
    <row r="69" spans="18:18" x14ac:dyDescent="0.3">
      <c r="R69" s="51"/>
    </row>
    <row r="70" spans="18:18" x14ac:dyDescent="0.3">
      <c r="R70" s="51"/>
    </row>
    <row r="71" spans="18:18" x14ac:dyDescent="0.3">
      <c r="R71" s="51"/>
    </row>
    <row r="72" spans="18:18" x14ac:dyDescent="0.3">
      <c r="R72" s="51"/>
    </row>
    <row r="73" spans="18:18" x14ac:dyDescent="0.3">
      <c r="R73" s="51"/>
    </row>
    <row r="74" spans="18:18" x14ac:dyDescent="0.3">
      <c r="R74" s="51"/>
    </row>
    <row r="75" spans="18:18" x14ac:dyDescent="0.3">
      <c r="R75" s="51"/>
    </row>
    <row r="76" spans="18:18" x14ac:dyDescent="0.3">
      <c r="R76" s="51"/>
    </row>
    <row r="77" spans="18:18" x14ac:dyDescent="0.3">
      <c r="R77" s="51"/>
    </row>
    <row r="78" spans="18:18" x14ac:dyDescent="0.3">
      <c r="R78" s="51"/>
    </row>
    <row r="79" spans="18:18" x14ac:dyDescent="0.3">
      <c r="R79" s="51"/>
    </row>
    <row r="80" spans="18:18" x14ac:dyDescent="0.3">
      <c r="R80" s="51"/>
    </row>
    <row r="81" spans="18:18" x14ac:dyDescent="0.3">
      <c r="R81" s="51"/>
    </row>
    <row r="82" spans="18:18" x14ac:dyDescent="0.3">
      <c r="R82" s="51"/>
    </row>
    <row r="83" spans="18:18" x14ac:dyDescent="0.3">
      <c r="R83" s="51"/>
    </row>
    <row r="84" spans="18:18" x14ac:dyDescent="0.3">
      <c r="R84" s="51"/>
    </row>
    <row r="85" spans="18:18" x14ac:dyDescent="0.3">
      <c r="R85" s="51"/>
    </row>
    <row r="86" spans="18:18" x14ac:dyDescent="0.3">
      <c r="R86" s="51"/>
    </row>
    <row r="87" spans="18:18" x14ac:dyDescent="0.3">
      <c r="R87" s="51"/>
    </row>
    <row r="88" spans="18:18" x14ac:dyDescent="0.3">
      <c r="R88" s="51"/>
    </row>
    <row r="89" spans="18:18" x14ac:dyDescent="0.3">
      <c r="R89" s="51"/>
    </row>
    <row r="90" spans="18:18" x14ac:dyDescent="0.3">
      <c r="R90" s="51"/>
    </row>
    <row r="91" spans="18:18" x14ac:dyDescent="0.3">
      <c r="R91" s="51"/>
    </row>
    <row r="92" spans="18:18" x14ac:dyDescent="0.3">
      <c r="R92" s="51"/>
    </row>
    <row r="93" spans="18:18" x14ac:dyDescent="0.3">
      <c r="R93" s="51"/>
    </row>
    <row r="94" spans="18:18" x14ac:dyDescent="0.3">
      <c r="R94" s="51"/>
    </row>
    <row r="95" spans="18:18" x14ac:dyDescent="0.3">
      <c r="R95" s="51"/>
    </row>
    <row r="96" spans="18:18" x14ac:dyDescent="0.3">
      <c r="R96" s="51"/>
    </row>
    <row r="97" spans="18:18" x14ac:dyDescent="0.3">
      <c r="R97" s="51"/>
    </row>
    <row r="98" spans="18:18" x14ac:dyDescent="0.3">
      <c r="R98" s="51"/>
    </row>
    <row r="99" spans="18:18" x14ac:dyDescent="0.3">
      <c r="R99" s="51"/>
    </row>
    <row r="100" spans="18:18" x14ac:dyDescent="0.3">
      <c r="R100" s="51"/>
    </row>
  </sheetData>
  <mergeCells count="7">
    <mergeCell ref="T5:V5"/>
    <mergeCell ref="B5:D5"/>
    <mergeCell ref="E5:G5"/>
    <mergeCell ref="H5:J5"/>
    <mergeCell ref="K5:M5"/>
    <mergeCell ref="N5:P5"/>
    <mergeCell ref="Q5:S5"/>
  </mergeCells>
  <hyperlinks>
    <hyperlink ref="B1" r:id="rId1" xr:uid="{00000000-0004-0000-0200-00000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80"/>
  <sheetViews>
    <sheetView zoomScaleNormal="100" workbookViewId="0"/>
  </sheetViews>
  <sheetFormatPr baseColWidth="10" defaultRowHeight="14.4" x14ac:dyDescent="0.3"/>
  <cols>
    <col min="1" max="1" width="28.109375" bestFit="1" customWidth="1"/>
    <col min="2" max="2" width="13.6640625" customWidth="1"/>
    <col min="3" max="3" width="12.6640625" customWidth="1"/>
    <col min="4" max="4" width="13.5546875" customWidth="1"/>
    <col min="5" max="5" width="12.44140625" customWidth="1"/>
    <col min="6" max="6" width="12.33203125" customWidth="1"/>
    <col min="7" max="7" width="13.109375" customWidth="1"/>
    <col min="8" max="8" width="16.88671875" customWidth="1"/>
    <col min="9" max="9" width="15.88671875" customWidth="1"/>
    <col min="11" max="11" width="16.5546875" customWidth="1"/>
    <col min="12" max="12" width="21.5546875" customWidth="1"/>
    <col min="13" max="13" width="21.33203125" bestFit="1" customWidth="1"/>
    <col min="16" max="16" width="16.5546875" customWidth="1"/>
    <col min="17" max="17" width="21.5546875" customWidth="1"/>
    <col min="18" max="18" width="21.33203125" bestFit="1" customWidth="1"/>
    <col min="19" max="19" width="15" customWidth="1"/>
  </cols>
  <sheetData>
    <row r="1" spans="1:19" x14ac:dyDescent="0.3">
      <c r="A1" s="157" t="s">
        <v>141</v>
      </c>
      <c r="B1" s="49" t="s">
        <v>147</v>
      </c>
      <c r="H1" s="243" t="s">
        <v>156</v>
      </c>
      <c r="I1" s="49" t="s">
        <v>157</v>
      </c>
    </row>
    <row r="2" spans="1:19" x14ac:dyDescent="0.3">
      <c r="B2" s="49" t="s">
        <v>142</v>
      </c>
      <c r="C2" s="39"/>
      <c r="D2" s="39"/>
      <c r="E2" s="39"/>
      <c r="F2" s="39"/>
      <c r="G2" s="39"/>
      <c r="H2" s="39"/>
    </row>
    <row r="7" spans="1:19" ht="20.399999999999999" x14ac:dyDescent="0.3">
      <c r="A7" s="58" t="s">
        <v>184</v>
      </c>
    </row>
    <row r="9" spans="1:19" ht="42.9" customHeight="1" x14ac:dyDescent="0.3">
      <c r="A9" s="369" t="s">
        <v>137</v>
      </c>
      <c r="B9" s="371" t="s">
        <v>1</v>
      </c>
      <c r="C9" s="372"/>
      <c r="D9" s="371" t="s">
        <v>84</v>
      </c>
      <c r="E9" s="372"/>
      <c r="F9" s="371" t="s">
        <v>85</v>
      </c>
      <c r="G9" s="373"/>
      <c r="H9" s="367" t="s">
        <v>3</v>
      </c>
      <c r="I9" s="368"/>
      <c r="K9" s="323" t="s">
        <v>192</v>
      </c>
      <c r="L9" s="324" t="s">
        <v>201</v>
      </c>
      <c r="M9" s="323" t="s">
        <v>202</v>
      </c>
      <c r="N9" s="323" t="s">
        <v>195</v>
      </c>
      <c r="P9" s="326" t="s">
        <v>192</v>
      </c>
      <c r="Q9" s="327" t="s">
        <v>193</v>
      </c>
      <c r="R9" s="326" t="s">
        <v>194</v>
      </c>
      <c r="S9" s="326" t="s">
        <v>195</v>
      </c>
    </row>
    <row r="10" spans="1:19" x14ac:dyDescent="0.3">
      <c r="A10" s="370"/>
      <c r="B10" s="329">
        <v>2020</v>
      </c>
      <c r="C10" s="329">
        <v>2021</v>
      </c>
      <c r="D10" s="329">
        <v>2020</v>
      </c>
      <c r="E10" s="329">
        <v>2021</v>
      </c>
      <c r="F10" s="329">
        <v>2020</v>
      </c>
      <c r="G10" s="329">
        <v>2021</v>
      </c>
      <c r="H10" s="329" t="s">
        <v>4</v>
      </c>
      <c r="I10" s="329" t="s">
        <v>74</v>
      </c>
      <c r="K10" s="325" t="s">
        <v>196</v>
      </c>
      <c r="L10" s="285">
        <f>'MEL-REPR'!E74</f>
        <v>43547</v>
      </c>
      <c r="M10" s="285">
        <f>'MEL-REPR'!C74</f>
        <v>38552.532000000014</v>
      </c>
      <c r="N10" s="322">
        <f>IFERROR(M10/L10,"")</f>
        <v>0.88530856316164175</v>
      </c>
      <c r="P10" s="328" t="s">
        <v>196</v>
      </c>
      <c r="Q10" s="285">
        <v>44348</v>
      </c>
      <c r="R10" s="285">
        <v>37643.519999999997</v>
      </c>
      <c r="S10" s="322">
        <v>0.84882114187787494</v>
      </c>
    </row>
    <row r="11" spans="1:19" x14ac:dyDescent="0.3">
      <c r="A11" s="31" t="s">
        <v>6</v>
      </c>
      <c r="B11" s="4">
        <f>'MEL-REPR'!B11+'NEC-REPR'!C11+'CIR-REPR'!C11+'CER-REPR'!C11+'ALB-REPR'!C11</f>
        <v>5211.83</v>
      </c>
      <c r="C11" s="4">
        <f>'MEL-REPR'!C11+'NEC-REPR'!D11+'CIR-REPR'!D11+'CER-REPR'!D11+'ALB-REPR'!D11</f>
        <v>4880.07</v>
      </c>
      <c r="D11" s="4">
        <f>'MEL-REPR'!D11+'NEC-REPR'!E11+'CIR-REPR'!E11+'CER-REPR'!E11+'ALB-REPR'!E11</f>
        <v>8435</v>
      </c>
      <c r="E11" s="4">
        <f>'MEL-REPR'!E11+'NEC-REPR'!F11+'CIR-REPR'!F11+'CER-REPR'!F11+'ALB-REPR'!F11</f>
        <v>8188</v>
      </c>
      <c r="F11" s="342">
        <f>IFERROR(B11/D11,"")</f>
        <v>0.61788144635447539</v>
      </c>
      <c r="G11" s="342">
        <f>IFERROR(C11/E11,"")</f>
        <v>0.59600268685881774</v>
      </c>
      <c r="H11" s="151">
        <f>C11-B11</f>
        <v>-331.76000000000022</v>
      </c>
      <c r="I11" s="84">
        <f>(C11/B11)-1</f>
        <v>-6.3655184455364111E-2</v>
      </c>
      <c r="K11" s="325" t="s">
        <v>197</v>
      </c>
      <c r="L11" s="285">
        <f>'NEC-REPR'!F70</f>
        <v>28517</v>
      </c>
      <c r="M11" s="285">
        <f>'NEC-REPR'!D70</f>
        <v>25191.869999999988</v>
      </c>
      <c r="N11" s="322">
        <f t="shared" ref="N11:N14" si="0">IFERROR(M11/L11,"")</f>
        <v>0.88339832380685168</v>
      </c>
      <c r="P11" s="328" t="s">
        <v>197</v>
      </c>
      <c r="Q11" s="285">
        <v>27710</v>
      </c>
      <c r="R11" s="285">
        <v>23911.059999999994</v>
      </c>
      <c r="S11" s="322">
        <v>0.86290364489353999</v>
      </c>
    </row>
    <row r="12" spans="1:19" x14ac:dyDescent="0.3">
      <c r="A12" s="128" t="s">
        <v>89</v>
      </c>
      <c r="B12" s="59">
        <f>'MEL-REPR'!B12+'NEC-REPR'!C12+'CIR-REPR'!C12+'CER-REPR'!C12+'ALB-REPR'!C12</f>
        <v>489.81999999999994</v>
      </c>
      <c r="C12" s="59">
        <f>'MEL-REPR'!C12+'NEC-REPR'!D12+'CIR-REPR'!D12+'CER-REPR'!D12+'ALB-REPR'!D12</f>
        <v>512.12</v>
      </c>
      <c r="D12" s="59">
        <f>'MEL-REPR'!D12+'NEC-REPR'!E12+'CIR-REPR'!E12+'CER-REPR'!E12+'ALB-REPR'!E12</f>
        <v>531</v>
      </c>
      <c r="E12" s="59">
        <f>'MEL-REPR'!E12+'NEC-REPR'!F12+'CIR-REPR'!F12+'CER-REPR'!F12+'ALB-REPR'!F12</f>
        <v>571</v>
      </c>
      <c r="F12" s="70">
        <f>IFERROR(B12/D12,"")</f>
        <v>0.92244821092278706</v>
      </c>
      <c r="G12" s="70">
        <f>IFERROR(C12/E12,"")</f>
        <v>0.89688266199649735</v>
      </c>
      <c r="H12" s="59">
        <f>C12-B12</f>
        <v>22.300000000000068</v>
      </c>
      <c r="I12" s="150">
        <f>(C12/B12)-1</f>
        <v>4.5526928259360666E-2</v>
      </c>
      <c r="K12" s="325" t="s">
        <v>198</v>
      </c>
      <c r="L12" s="285">
        <f>'ALB-REPR'!F73</f>
        <v>19435</v>
      </c>
      <c r="M12" s="285">
        <f>'ALB-REPR'!D73</f>
        <v>15185.450000000006</v>
      </c>
      <c r="N12" s="322">
        <f t="shared" si="0"/>
        <v>0.78134551067661462</v>
      </c>
      <c r="P12" s="328" t="s">
        <v>198</v>
      </c>
      <c r="Q12" s="285">
        <v>19783</v>
      </c>
      <c r="R12" s="285">
        <v>15161.960000000012</v>
      </c>
      <c r="S12" s="322">
        <v>0.76641358742354604</v>
      </c>
    </row>
    <row r="13" spans="1:19" x14ac:dyDescent="0.3">
      <c r="A13" s="128" t="s">
        <v>90</v>
      </c>
      <c r="B13" s="59">
        <f>'MEL-REPR'!B13+'NEC-REPR'!C13+'CIR-REPR'!C13+'CER-REPR'!C13+'ALB-REPR'!C13</f>
        <v>76.69</v>
      </c>
      <c r="C13" s="59">
        <f>'MEL-REPR'!C13+'NEC-REPR'!D13+'CIR-REPR'!D13+'CER-REPR'!D13+'ALB-REPR'!D13</f>
        <v>78.650000000000006</v>
      </c>
      <c r="D13" s="59">
        <f>'MEL-REPR'!D13+'NEC-REPR'!E13+'CIR-REPR'!E13+'CER-REPR'!E13+'ALB-REPR'!E13</f>
        <v>164</v>
      </c>
      <c r="E13" s="59">
        <f>'MEL-REPR'!E13+'NEC-REPR'!F13+'CIR-REPR'!F13+'CER-REPR'!F13+'ALB-REPR'!F13</f>
        <v>164</v>
      </c>
      <c r="F13" s="70">
        <f t="shared" ref="F13:G19" si="1">IFERROR(B13/D13,"")</f>
        <v>0.46762195121951217</v>
      </c>
      <c r="G13" s="70">
        <f t="shared" si="1"/>
        <v>0.47957317073170735</v>
      </c>
      <c r="H13" s="59">
        <f t="shared" ref="H13:H19" si="2">C13-B13</f>
        <v>1.960000000000008</v>
      </c>
      <c r="I13" s="150">
        <f t="shared" ref="I13:I19" si="3">(C13/B13)-1</f>
        <v>2.5557439040292174E-2</v>
      </c>
      <c r="K13" s="325" t="s">
        <v>199</v>
      </c>
      <c r="L13" s="285">
        <f>'CER-REPR'!F78</f>
        <v>29608</v>
      </c>
      <c r="M13" s="285">
        <f>'CER-REPR'!D78</f>
        <v>21830.979999999996</v>
      </c>
      <c r="N13" s="322">
        <f t="shared" si="0"/>
        <v>0.73733382869494712</v>
      </c>
      <c r="P13" s="328" t="s">
        <v>199</v>
      </c>
      <c r="Q13" s="285">
        <v>27911</v>
      </c>
      <c r="R13" s="285">
        <v>23006.210000000006</v>
      </c>
      <c r="S13" s="322">
        <v>0.82427035935652637</v>
      </c>
    </row>
    <row r="14" spans="1:19" x14ac:dyDescent="0.3">
      <c r="A14" s="128" t="s">
        <v>91</v>
      </c>
      <c r="B14" s="59">
        <f>'MEL-REPR'!B14+'NEC-REPR'!C14+'CIR-REPR'!C14+'CER-REPR'!C14+'ALB-REPR'!C14</f>
        <v>261.10999999999996</v>
      </c>
      <c r="C14" s="59">
        <f>'MEL-REPR'!C14+'NEC-REPR'!D14+'CIR-REPR'!D14+'CER-REPR'!D14+'ALB-REPR'!D14</f>
        <v>225.93</v>
      </c>
      <c r="D14" s="59">
        <f>'MEL-REPR'!D14+'NEC-REPR'!E14+'CIR-REPR'!E14+'CER-REPR'!E14+'ALB-REPR'!E14</f>
        <v>278</v>
      </c>
      <c r="E14" s="59">
        <f>'MEL-REPR'!E14+'NEC-REPR'!F14+'CIR-REPR'!F14+'CER-REPR'!F14+'ALB-REPR'!F14</f>
        <v>239</v>
      </c>
      <c r="F14" s="70">
        <f t="shared" si="1"/>
        <v>0.93924460431654666</v>
      </c>
      <c r="G14" s="70">
        <f t="shared" si="1"/>
        <v>0.94531380753138083</v>
      </c>
      <c r="H14" s="149">
        <f t="shared" si="2"/>
        <v>-35.17999999999995</v>
      </c>
      <c r="I14" s="150">
        <f t="shared" si="3"/>
        <v>-0.13473248822335393</v>
      </c>
      <c r="K14" s="325" t="s">
        <v>200</v>
      </c>
      <c r="L14" s="285">
        <f>'CIR-REPR'!F78</f>
        <v>13685</v>
      </c>
      <c r="M14" s="285">
        <f>'CIR-REPR'!D78</f>
        <v>11157.079250000001</v>
      </c>
      <c r="N14" s="322">
        <f t="shared" si="0"/>
        <v>0.81527798684691277</v>
      </c>
      <c r="P14" s="328" t="s">
        <v>200</v>
      </c>
      <c r="Q14" s="285">
        <v>14406</v>
      </c>
      <c r="R14" s="285">
        <v>10226.52</v>
      </c>
      <c r="S14" s="322">
        <v>0.70987921699291967</v>
      </c>
    </row>
    <row r="15" spans="1:19" x14ac:dyDescent="0.3">
      <c r="A15" s="128" t="s">
        <v>92</v>
      </c>
      <c r="B15" s="59">
        <f>'MEL-REPR'!B15+'NEC-REPR'!C15+'CIR-REPR'!C15+'CER-REPR'!C15+'ALB-REPR'!C15</f>
        <v>706.2</v>
      </c>
      <c r="C15" s="59">
        <f>'MEL-REPR'!C15+'NEC-REPR'!D15+'CIR-REPR'!D15+'CER-REPR'!D15+'ALB-REPR'!D15</f>
        <v>771.82</v>
      </c>
      <c r="D15" s="59">
        <f>'MEL-REPR'!D15+'NEC-REPR'!E15+'CIR-REPR'!E15+'CER-REPR'!E15+'ALB-REPR'!E15</f>
        <v>1931</v>
      </c>
      <c r="E15" s="59">
        <f>'MEL-REPR'!E15+'NEC-REPR'!F15+'CIR-REPR'!F15+'CER-REPR'!F15+'ALB-REPR'!F15</f>
        <v>2047</v>
      </c>
      <c r="F15" s="70">
        <f t="shared" si="1"/>
        <v>0.36571724495080271</v>
      </c>
      <c r="G15" s="70">
        <f t="shared" si="1"/>
        <v>0.3770493404982902</v>
      </c>
      <c r="H15" s="59">
        <f t="shared" si="2"/>
        <v>65.62</v>
      </c>
      <c r="I15" s="150">
        <f t="shared" si="3"/>
        <v>9.2919852732936903E-2</v>
      </c>
    </row>
    <row r="16" spans="1:19" x14ac:dyDescent="0.3">
      <c r="A16" s="128" t="s">
        <v>93</v>
      </c>
      <c r="B16" s="59">
        <f>'MEL-REPR'!B16+'NEC-REPR'!C16+'CIR-REPR'!C16+'CER-REPR'!C16+'ALB-REPR'!C16</f>
        <v>653.40999999999985</v>
      </c>
      <c r="C16" s="59">
        <f>'MEL-REPR'!C16+'NEC-REPR'!D16+'CIR-REPR'!D16+'CER-REPR'!D16+'ALB-REPR'!D16</f>
        <v>604.62000000000012</v>
      </c>
      <c r="D16" s="59">
        <f>'MEL-REPR'!D16+'NEC-REPR'!E16+'CIR-REPR'!E16+'CER-REPR'!E16+'ALB-REPR'!E16</f>
        <v>1405</v>
      </c>
      <c r="E16" s="59">
        <f>'MEL-REPR'!E16+'NEC-REPR'!F16+'CIR-REPR'!F16+'CER-REPR'!F16+'ALB-REPR'!F16</f>
        <v>1306</v>
      </c>
      <c r="F16" s="70">
        <f t="shared" si="1"/>
        <v>0.46506049822064044</v>
      </c>
      <c r="G16" s="70">
        <f t="shared" si="1"/>
        <v>0.46295558958652383</v>
      </c>
      <c r="H16" s="149">
        <f t="shared" si="2"/>
        <v>-48.789999999999736</v>
      </c>
      <c r="I16" s="150">
        <f t="shared" si="3"/>
        <v>-7.4669809155047728E-2</v>
      </c>
    </row>
    <row r="17" spans="1:9" x14ac:dyDescent="0.3">
      <c r="A17" s="128" t="s">
        <v>94</v>
      </c>
      <c r="B17" s="59">
        <f>'MEL-REPR'!B17+'NEC-REPR'!C17+'CIR-REPR'!C17+'CER-REPR'!C17+'ALB-REPR'!C17</f>
        <v>370.57999999999993</v>
      </c>
      <c r="C17" s="59">
        <f>'MEL-REPR'!C17+'NEC-REPR'!D17+'CIR-REPR'!D17+'CER-REPR'!D17+'ALB-REPR'!D17</f>
        <v>350.94000000000005</v>
      </c>
      <c r="D17" s="59">
        <f>'MEL-REPR'!D17+'NEC-REPR'!E17+'CIR-REPR'!E17+'CER-REPR'!E17+'ALB-REPR'!E17</f>
        <v>1363</v>
      </c>
      <c r="E17" s="59">
        <f>'MEL-REPR'!E17+'NEC-REPR'!F17+'CIR-REPR'!F17+'CER-REPR'!F17+'ALB-REPR'!F17</f>
        <v>1340</v>
      </c>
      <c r="F17" s="70">
        <f t="shared" si="1"/>
        <v>0.27188554658840786</v>
      </c>
      <c r="G17" s="70">
        <f t="shared" si="1"/>
        <v>0.26189552238805974</v>
      </c>
      <c r="H17" s="149">
        <f t="shared" si="2"/>
        <v>-19.639999999999873</v>
      </c>
      <c r="I17" s="150">
        <f t="shared" si="3"/>
        <v>-5.2998003130227955E-2</v>
      </c>
    </row>
    <row r="18" spans="1:9" x14ac:dyDescent="0.3">
      <c r="A18" s="128" t="s">
        <v>95</v>
      </c>
      <c r="B18" s="59">
        <f>'MEL-REPR'!B18+'NEC-REPR'!C18+'CIR-REPR'!C18+'CER-REPR'!C18+'ALB-REPR'!C18</f>
        <v>132.34</v>
      </c>
      <c r="C18" s="59">
        <f>'MEL-REPR'!C18+'NEC-REPR'!D18+'CIR-REPR'!D18+'CER-REPR'!D18+'ALB-REPR'!D18</f>
        <v>105.88</v>
      </c>
      <c r="D18" s="59">
        <f>'MEL-REPR'!D18+'NEC-REPR'!E18+'CIR-REPR'!E18+'CER-REPR'!E18+'ALB-REPR'!E18</f>
        <v>445</v>
      </c>
      <c r="E18" s="59">
        <f>'MEL-REPR'!E18+'NEC-REPR'!F18+'CIR-REPR'!F18+'CER-REPR'!F18+'ALB-REPR'!F18</f>
        <v>424</v>
      </c>
      <c r="F18" s="70">
        <f t="shared" si="1"/>
        <v>0.29739325842696629</v>
      </c>
      <c r="G18" s="70">
        <f t="shared" si="1"/>
        <v>0.24971698113207547</v>
      </c>
      <c r="H18" s="149">
        <f t="shared" si="2"/>
        <v>-26.460000000000008</v>
      </c>
      <c r="I18" s="150">
        <f t="shared" si="3"/>
        <v>-0.19993954964485416</v>
      </c>
    </row>
    <row r="19" spans="1:9" x14ac:dyDescent="0.3">
      <c r="A19" s="128" t="s">
        <v>96</v>
      </c>
      <c r="B19" s="59">
        <f>'MEL-REPR'!B19+'NEC-REPR'!C19+'CIR-REPR'!C19+'CER-REPR'!C19+'ALB-REPR'!C19</f>
        <v>2521.6800000000003</v>
      </c>
      <c r="C19" s="59">
        <f>'MEL-REPR'!C19+'NEC-REPR'!D19+'CIR-REPR'!D19+'CER-REPR'!D19+'ALB-REPR'!D19</f>
        <v>2096.6799999999994</v>
      </c>
      <c r="D19" s="59">
        <f>'MEL-REPR'!D19+'NEC-REPR'!E19+'CIR-REPR'!E19+'CER-REPR'!E19+'ALB-REPR'!E19</f>
        <v>2318</v>
      </c>
      <c r="E19" s="59">
        <f>'MEL-REPR'!E19+'NEC-REPR'!F19+'CIR-REPR'!F19+'CER-REPR'!F19+'ALB-REPR'!F19</f>
        <v>2097</v>
      </c>
      <c r="F19" s="70">
        <f t="shared" si="1"/>
        <v>1.0878688524590165</v>
      </c>
      <c r="G19" s="70">
        <f t="shared" si="1"/>
        <v>0.99984740104911751</v>
      </c>
      <c r="H19" s="149">
        <f t="shared" si="2"/>
        <v>-425.00000000000091</v>
      </c>
      <c r="I19" s="150">
        <f t="shared" si="3"/>
        <v>-0.16853843469433105</v>
      </c>
    </row>
    <row r="20" spans="1:9" x14ac:dyDescent="0.3">
      <c r="A20" s="32" t="s">
        <v>68</v>
      </c>
      <c r="B20" s="4">
        <f>'CIR-REPR'!C24+'CER-REPR'!C24</f>
        <v>3.4699999999999998</v>
      </c>
      <c r="C20" s="4">
        <f>'CIR-REPR'!D24+'CER-REPR'!D24</f>
        <v>3.03</v>
      </c>
      <c r="D20" s="4">
        <f>'CIR-REPR'!E24+'CER-REPR'!E24</f>
        <v>0</v>
      </c>
      <c r="E20" s="4">
        <f>'CIR-REPR'!F24+'CER-REPR'!F24</f>
        <v>11</v>
      </c>
      <c r="F20" s="85" t="str">
        <f t="shared" ref="F20:G23" si="4">IFERROR(B20/D20,"")</f>
        <v/>
      </c>
      <c r="G20" s="85">
        <f t="shared" si="4"/>
        <v>0.27545454545454545</v>
      </c>
      <c r="H20" s="151">
        <f>C20-B20</f>
        <v>-0.43999999999999995</v>
      </c>
      <c r="I20" s="84">
        <f>(C20/B20)-1</f>
        <v>-0.12680115273775217</v>
      </c>
    </row>
    <row r="21" spans="1:9" x14ac:dyDescent="0.3">
      <c r="A21" s="128" t="s">
        <v>191</v>
      </c>
      <c r="B21" s="255">
        <f>'CIR-REPR'!C25+'CER-REPR'!C25</f>
        <v>3.4699999999999998</v>
      </c>
      <c r="C21" s="255">
        <f>'CIR-REPR'!D25+'CER-REPR'!D25</f>
        <v>3.03</v>
      </c>
      <c r="D21" s="255">
        <f>'CIR-REPR'!E25+'CER-REPR'!E25</f>
        <v>0</v>
      </c>
      <c r="E21" s="255">
        <f>'CIR-REPR'!F25+'CER-REPR'!F25</f>
        <v>11</v>
      </c>
      <c r="F21" s="321" t="str">
        <f t="shared" si="4"/>
        <v/>
      </c>
      <c r="G21" s="321">
        <f t="shared" si="4"/>
        <v>0.27545454545454545</v>
      </c>
      <c r="H21" s="59">
        <f>C21-B21</f>
        <v>-0.43999999999999995</v>
      </c>
      <c r="I21" s="150">
        <f>(C21/B21)-1</f>
        <v>-0.12680115273775217</v>
      </c>
    </row>
    <row r="22" spans="1:9" x14ac:dyDescent="0.3">
      <c r="A22" s="32" t="s">
        <v>15</v>
      </c>
      <c r="B22" s="4">
        <f>'MEL-REPR'!B20+'NEC-REPR'!C20+'CIR-REPR'!C20+'CER-REPR'!C20+'ALB-REPR'!C20</f>
        <v>32237.120000000014</v>
      </c>
      <c r="C22" s="4">
        <f>'MEL-REPR'!C20+'NEC-REPR'!D20+'CIR-REPR'!D20+'CER-REPR'!D20+'ALB-REPR'!D20</f>
        <v>31980.710000000021</v>
      </c>
      <c r="D22" s="4">
        <f>'MEL-REPR'!D20+'NEC-REPR'!E20+'CIR-REPR'!E20+'CER-REPR'!E20+'ALB-REPR'!E20</f>
        <v>32428.77</v>
      </c>
      <c r="E22" s="4">
        <f>'MEL-REPR'!E20+'NEC-REPR'!F20+'CIR-REPR'!F20+'CER-REPR'!F20+'ALB-REPR'!F20</f>
        <v>35029</v>
      </c>
      <c r="F22" s="85">
        <f t="shared" si="4"/>
        <v>0.99409012429395294</v>
      </c>
      <c r="G22" s="85">
        <f t="shared" si="4"/>
        <v>0.912978103856805</v>
      </c>
      <c r="H22" s="151">
        <f>C22-B22</f>
        <v>-256.40999999999258</v>
      </c>
      <c r="I22" s="84">
        <f>(C22/B22)-1</f>
        <v>-7.9538742914997407E-3</v>
      </c>
    </row>
    <row r="23" spans="1:9" x14ac:dyDescent="0.3">
      <c r="A23" s="128" t="s">
        <v>97</v>
      </c>
      <c r="B23" s="59">
        <f>'MEL-REPR'!B21+'NEC-REPR'!C21+'CIR-REPR'!C21+'CER-REPR'!C21+'ALB-REPR'!C21</f>
        <v>12855.670000000013</v>
      </c>
      <c r="C23" s="59">
        <f>'MEL-REPR'!C21+'NEC-REPR'!D21+'CIR-REPR'!D21+'CER-REPR'!D21+'ALB-REPR'!D21</f>
        <v>12861.400000000012</v>
      </c>
      <c r="D23" s="59">
        <f>'MEL-REPR'!D21+'NEC-REPR'!E21+'CIR-REPR'!E21+'CER-REPR'!E21+'ALB-REPR'!E21</f>
        <v>12694.52</v>
      </c>
      <c r="E23" s="59">
        <f>'MEL-REPR'!E21+'NEC-REPR'!F21+'CIR-REPR'!F21+'CER-REPR'!F21+'ALB-REPR'!F21</f>
        <v>12904</v>
      </c>
      <c r="F23" s="321">
        <f t="shared" si="4"/>
        <v>1.0126944539848701</v>
      </c>
      <c r="G23" s="321">
        <f t="shared" si="4"/>
        <v>0.99669869807811629</v>
      </c>
      <c r="H23" s="59">
        <f>C23-B23</f>
        <v>5.7299999999995634</v>
      </c>
      <c r="I23" s="150">
        <f>(C23/B23)-1</f>
        <v>4.4571772610835225E-4</v>
      </c>
    </row>
    <row r="24" spans="1:9" x14ac:dyDescent="0.3">
      <c r="A24" s="128" t="s">
        <v>98</v>
      </c>
      <c r="B24" s="59">
        <f>'MEL-REPR'!B22+'NEC-REPR'!C22+'CIR-REPR'!C22+'CER-REPR'!C22+'ALB-REPR'!C22</f>
        <v>1827.2699999999995</v>
      </c>
      <c r="C24" s="59">
        <f>'MEL-REPR'!C22+'NEC-REPR'!D22+'CIR-REPR'!D22+'CER-REPR'!D22+'ALB-REPR'!D22</f>
        <v>1749.35</v>
      </c>
      <c r="D24" s="59">
        <f>'MEL-REPR'!D22+'NEC-REPR'!E22+'CIR-REPR'!E22+'CER-REPR'!E22+'ALB-REPR'!E22</f>
        <v>2028.71</v>
      </c>
      <c r="E24" s="59">
        <f>'MEL-REPR'!E22+'NEC-REPR'!F22+'CIR-REPR'!F22+'CER-REPR'!F22+'ALB-REPR'!F22</f>
        <v>1897</v>
      </c>
      <c r="F24" s="321">
        <f t="shared" ref="F24:F25" si="5">IFERROR(B24/D24,"")</f>
        <v>0.90070537435118847</v>
      </c>
      <c r="G24" s="321">
        <f t="shared" ref="G24:G25" si="6">IFERROR(C24/E24,"")</f>
        <v>0.92216657880864517</v>
      </c>
      <c r="H24" s="59">
        <f t="shared" ref="H24:H25" si="7">C24-B24</f>
        <v>-77.919999999999618</v>
      </c>
      <c r="I24" s="150">
        <f t="shared" ref="I24:I25" si="8">(C24/B24)-1</f>
        <v>-4.2642849715695874E-2</v>
      </c>
    </row>
    <row r="25" spans="1:9" x14ac:dyDescent="0.3">
      <c r="A25" s="128" t="s">
        <v>99</v>
      </c>
      <c r="B25" s="59">
        <f>'MEL-REPR'!B23+'NEC-REPR'!C23+'CIR-REPR'!C23+'CER-REPR'!C23+'ALB-REPR'!C23</f>
        <v>17554.180000000004</v>
      </c>
      <c r="C25" s="59">
        <f>'MEL-REPR'!C23+'NEC-REPR'!D23+'CIR-REPR'!D23+'CER-REPR'!D23+'ALB-REPR'!D23</f>
        <v>17369.960000000006</v>
      </c>
      <c r="D25" s="59">
        <f>'MEL-REPR'!D23+'NEC-REPR'!E23+'CIR-REPR'!E23+'CER-REPR'!E23+'ALB-REPR'!E23</f>
        <v>17705.54</v>
      </c>
      <c r="E25" s="59">
        <f>'MEL-REPR'!E23+'NEC-REPR'!F23+'CIR-REPR'!F23+'CER-REPR'!F23+'ALB-REPR'!F23</f>
        <v>20228</v>
      </c>
      <c r="F25" s="321">
        <f t="shared" si="5"/>
        <v>0.99145126327691802</v>
      </c>
      <c r="G25" s="321">
        <f t="shared" si="6"/>
        <v>0.85870872058532755</v>
      </c>
      <c r="H25" s="59">
        <f t="shared" si="7"/>
        <v>-184.21999999999753</v>
      </c>
      <c r="I25" s="150">
        <f t="shared" si="8"/>
        <v>-1.0494366583913228E-2</v>
      </c>
    </row>
    <row r="26" spans="1:9" x14ac:dyDescent="0.3">
      <c r="A26" s="32" t="s">
        <v>19</v>
      </c>
      <c r="B26" s="4">
        <f>'MEL-REPR'!B24+'NEC-REPR'!C24+'CIR-REPR'!C26+'CER-REPR'!C26+'ALB-REPR'!C24</f>
        <v>7075.880000000001</v>
      </c>
      <c r="C26" s="4">
        <f>'MEL-REPR'!C24+'NEC-REPR'!D24+'CIR-REPR'!D26+'CER-REPR'!D26+'ALB-REPR'!D24</f>
        <v>6994.4100000000017</v>
      </c>
      <c r="D26" s="4">
        <f>'MEL-REPR'!D24+'NEC-REPR'!E24+'CIR-REPR'!E26+'CER-REPR'!E26+'ALB-REPR'!E24</f>
        <v>11743</v>
      </c>
      <c r="E26" s="4">
        <f>'MEL-REPR'!E24+'NEC-REPR'!F24+'CIR-REPR'!F26+'CER-REPR'!F26+'ALB-REPR'!F24</f>
        <v>11227</v>
      </c>
      <c r="F26" s="85">
        <f>IFERROR(B26/D26,"")</f>
        <v>0.60256152601549873</v>
      </c>
      <c r="G26" s="85">
        <f>IFERROR(C26/E26,"")</f>
        <v>0.6229990202191148</v>
      </c>
      <c r="H26" s="151">
        <f>C26-B26</f>
        <v>-81.469999999999345</v>
      </c>
      <c r="I26" s="84">
        <f>(C26/B26)-1</f>
        <v>-1.1513762245826564E-2</v>
      </c>
    </row>
    <row r="27" spans="1:9" x14ac:dyDescent="0.3">
      <c r="A27" s="128" t="s">
        <v>100</v>
      </c>
      <c r="B27" s="59">
        <f>'MEL-REPR'!B25+'NEC-REPR'!C25+'CIR-REPR'!C27+'CER-REPR'!C27+'ALB-REPR'!C25</f>
        <v>2014.73</v>
      </c>
      <c r="C27" s="59">
        <f>'MEL-REPR'!C25+'NEC-REPR'!D25+'CIR-REPR'!D27+'CER-REPR'!D27+'ALB-REPR'!D25</f>
        <v>2195.67</v>
      </c>
      <c r="D27" s="59">
        <f>'MEL-REPR'!D25+'NEC-REPR'!E25+'CIR-REPR'!E27+'CER-REPR'!E27+'ALB-REPR'!E25</f>
        <v>3227</v>
      </c>
      <c r="E27" s="59">
        <f>'MEL-REPR'!E25+'NEC-REPR'!F25+'CIR-REPR'!F27+'CER-REPR'!F27+'ALB-REPR'!F25</f>
        <v>3228</v>
      </c>
      <c r="F27" s="321">
        <f>IFERROR(B27/D27,"")</f>
        <v>0.62433529594050197</v>
      </c>
      <c r="G27" s="321">
        <f>IFERROR(C27/E27,"")</f>
        <v>0.68019516728624541</v>
      </c>
      <c r="H27" s="59">
        <f>C27-B27</f>
        <v>180.94000000000005</v>
      </c>
      <c r="I27" s="150">
        <f>(C27/B27)-1</f>
        <v>8.9808559955924627E-2</v>
      </c>
    </row>
    <row r="28" spans="1:9" x14ac:dyDescent="0.3">
      <c r="A28" s="128" t="s">
        <v>101</v>
      </c>
      <c r="B28" s="59">
        <f>'MEL-REPR'!B26+'NEC-REPR'!C26+'CIR-REPR'!C28+'CER-REPR'!C28+'ALB-REPR'!C26</f>
        <v>268.65999999999997</v>
      </c>
      <c r="C28" s="59">
        <f>'MEL-REPR'!C26+'NEC-REPR'!D26+'CIR-REPR'!D28+'CER-REPR'!D28+'ALB-REPR'!D26</f>
        <v>311.01000000000005</v>
      </c>
      <c r="D28" s="59">
        <f>'MEL-REPR'!D26+'NEC-REPR'!E26+'CIR-REPR'!E28+'CER-REPR'!E28+'ALB-REPR'!E26</f>
        <v>1198</v>
      </c>
      <c r="E28" s="59">
        <f>'MEL-REPR'!E26+'NEC-REPR'!F26+'CIR-REPR'!F28+'CER-REPR'!F28+'ALB-REPR'!F26</f>
        <v>1210</v>
      </c>
      <c r="F28" s="321">
        <f t="shared" ref="F28:F29" si="9">IFERROR(B28/D28,"")</f>
        <v>0.22425709515859762</v>
      </c>
      <c r="G28" s="321">
        <f t="shared" ref="G28:G29" si="10">IFERROR(C28/E28,"")</f>
        <v>0.2570330578512397</v>
      </c>
      <c r="H28" s="59">
        <f t="shared" ref="H28:H29" si="11">C28-B28</f>
        <v>42.35000000000008</v>
      </c>
      <c r="I28" s="150">
        <f t="shared" ref="I28:I29" si="12">(C28/B28)-1</f>
        <v>0.15763418447107891</v>
      </c>
    </row>
    <row r="29" spans="1:9" x14ac:dyDescent="0.3">
      <c r="A29" s="128" t="s">
        <v>102</v>
      </c>
      <c r="B29" s="59">
        <f>'MEL-REPR'!B27+'NEC-REPR'!C27+'CIR-REPR'!C29+'CER-REPR'!C29+'ALB-REPR'!C27</f>
        <v>4792.4900000000007</v>
      </c>
      <c r="C29" s="59">
        <f>'MEL-REPR'!C27+'NEC-REPR'!D27+'CIR-REPR'!D29+'CER-REPR'!D29+'ALB-REPR'!D27</f>
        <v>4487.7300000000005</v>
      </c>
      <c r="D29" s="59">
        <f>'MEL-REPR'!D27+'NEC-REPR'!E27+'CIR-REPR'!E29+'CER-REPR'!E29+'ALB-REPR'!E27</f>
        <v>7318</v>
      </c>
      <c r="E29" s="59">
        <f>'MEL-REPR'!E27+'NEC-REPR'!F27+'CIR-REPR'!F29+'CER-REPR'!F29+'ALB-REPR'!F27</f>
        <v>6789</v>
      </c>
      <c r="F29" s="321">
        <f t="shared" si="9"/>
        <v>0.65489068051380173</v>
      </c>
      <c r="G29" s="321">
        <f t="shared" si="10"/>
        <v>0.66102960671674771</v>
      </c>
      <c r="H29" s="59">
        <f t="shared" si="11"/>
        <v>-304.76000000000022</v>
      </c>
      <c r="I29" s="150">
        <f t="shared" si="12"/>
        <v>-6.3591160336276209E-2</v>
      </c>
    </row>
    <row r="30" spans="1:9" x14ac:dyDescent="0.3">
      <c r="A30" s="32" t="s">
        <v>60</v>
      </c>
      <c r="B30" s="4">
        <f>'MEL-REPR'!B28+'NEC-REPR'!C28+'CIR-REPR'!C30+'CER-REPR'!C30+'ALB-REPR'!C28</f>
        <v>378.11</v>
      </c>
      <c r="C30" s="4">
        <f>'MEL-REPR'!C28+'NEC-REPR'!D28+'CIR-REPR'!D30+'CER-REPR'!D30+'ALB-REPR'!D28</f>
        <v>357.63000000000005</v>
      </c>
      <c r="D30" s="4">
        <f>'MEL-REPR'!D28+'NEC-REPR'!E28+'CIR-REPR'!E30+'CER-REPR'!E30+'ALB-REPR'!E28</f>
        <v>1749</v>
      </c>
      <c r="E30" s="4">
        <f>'MEL-REPR'!E28+'NEC-REPR'!F28+'CIR-REPR'!F30+'CER-REPR'!F30+'ALB-REPR'!F28</f>
        <v>1758</v>
      </c>
      <c r="F30" s="85">
        <f>IFERROR(B30/D30,"")</f>
        <v>0.21618639222412808</v>
      </c>
      <c r="G30" s="85">
        <f>IFERROR(C30/E30,"")</f>
        <v>0.20343003412969285</v>
      </c>
      <c r="H30" s="151">
        <f>C30-B30</f>
        <v>-20.479999999999961</v>
      </c>
      <c r="I30" s="84">
        <f>(C30/B30)-1</f>
        <v>-5.4164132130861242E-2</v>
      </c>
    </row>
    <row r="31" spans="1:9" x14ac:dyDescent="0.3">
      <c r="A31" s="128" t="s">
        <v>103</v>
      </c>
      <c r="B31" s="59">
        <f>'MEL-REPR'!B29+'NEC-REPR'!C29+'CIR-REPR'!C31+'CER-REPR'!C31+'ALB-REPR'!C29</f>
        <v>47.03</v>
      </c>
      <c r="C31" s="59">
        <f>'MEL-REPR'!C29+'NEC-REPR'!D29+'CIR-REPR'!D31+'CER-REPR'!D31+'ALB-REPR'!D29</f>
        <v>40.11</v>
      </c>
      <c r="D31" s="59">
        <f>'MEL-REPR'!D29+'NEC-REPR'!E29+'CIR-REPR'!E31+'CER-REPR'!E31+'ALB-REPR'!E29</f>
        <v>356</v>
      </c>
      <c r="E31" s="59">
        <f>'MEL-REPR'!E29+'NEC-REPR'!F29+'CIR-REPR'!F31+'CER-REPR'!F31+'ALB-REPR'!F29</f>
        <v>356</v>
      </c>
      <c r="F31" s="321">
        <f>IFERROR(B31/D31,"")</f>
        <v>0.1321067415730337</v>
      </c>
      <c r="G31" s="321">
        <f>IFERROR(C31/E31,"")</f>
        <v>0.1126685393258427</v>
      </c>
      <c r="H31" s="59">
        <f>C31-B31</f>
        <v>-6.9200000000000017</v>
      </c>
      <c r="I31" s="150">
        <f>(C31/B31)-1</f>
        <v>-0.14714012332553694</v>
      </c>
    </row>
    <row r="32" spans="1:9" x14ac:dyDescent="0.3">
      <c r="A32" s="128" t="s">
        <v>104</v>
      </c>
      <c r="B32" s="59">
        <f>'MEL-REPR'!B30+'NEC-REPR'!C30+'CIR-REPR'!C32+'CER-REPR'!C32+'ALB-REPR'!C30</f>
        <v>105.66999999999997</v>
      </c>
      <c r="C32" s="59">
        <f>'MEL-REPR'!C30+'NEC-REPR'!D30+'CIR-REPR'!D32+'CER-REPR'!D32+'ALB-REPR'!D30</f>
        <v>105.78999999999998</v>
      </c>
      <c r="D32" s="59">
        <f>'MEL-REPR'!D30+'NEC-REPR'!E30+'CIR-REPR'!E32+'CER-REPR'!E32+'ALB-REPR'!E30</f>
        <v>349</v>
      </c>
      <c r="E32" s="59">
        <f>'MEL-REPR'!E30+'NEC-REPR'!F30+'CIR-REPR'!F32+'CER-REPR'!F32+'ALB-REPR'!F30</f>
        <v>350</v>
      </c>
      <c r="F32" s="321">
        <f t="shared" ref="F32:F34" si="13">IFERROR(B32/D32,"")</f>
        <v>0.30277936962750707</v>
      </c>
      <c r="G32" s="321">
        <f t="shared" ref="G32:G34" si="14">IFERROR(C32/E32,"")</f>
        <v>0.30225714285714278</v>
      </c>
      <c r="H32" s="59">
        <f t="shared" ref="H32:H39" si="15">C32-B32</f>
        <v>0.12000000000000455</v>
      </c>
      <c r="I32" s="150">
        <f t="shared" ref="I32:I39" si="16">(C32/B32)-1</f>
        <v>1.1356108640105944E-3</v>
      </c>
    </row>
    <row r="33" spans="1:21" x14ac:dyDescent="0.3">
      <c r="A33" s="128" t="s">
        <v>105</v>
      </c>
      <c r="B33" s="59">
        <f>'MEL-REPR'!B31+'NEC-REPR'!C31+'CIR-REPR'!C33+'CER-REPR'!C33+'ALB-REPR'!C31</f>
        <v>35.980000000000004</v>
      </c>
      <c r="C33" s="59">
        <f>'MEL-REPR'!C31+'NEC-REPR'!D31+'CIR-REPR'!D33+'CER-REPR'!D33+'ALB-REPR'!D31</f>
        <v>29.990000000000002</v>
      </c>
      <c r="D33" s="59">
        <f>'MEL-REPR'!D31+'NEC-REPR'!E31+'CIR-REPR'!E33+'CER-REPR'!E33+'ALB-REPR'!E31</f>
        <v>111</v>
      </c>
      <c r="E33" s="59">
        <f>'MEL-REPR'!E31+'NEC-REPR'!F31+'CIR-REPR'!F33+'CER-REPR'!F33+'ALB-REPR'!F31</f>
        <v>110</v>
      </c>
      <c r="F33" s="321">
        <f t="shared" si="13"/>
        <v>0.32414414414414416</v>
      </c>
      <c r="G33" s="321">
        <f t="shared" si="14"/>
        <v>0.27263636363636368</v>
      </c>
      <c r="H33" s="59">
        <f t="shared" si="15"/>
        <v>-5.990000000000002</v>
      </c>
      <c r="I33" s="150">
        <f t="shared" si="16"/>
        <v>-0.16648137854363543</v>
      </c>
    </row>
    <row r="34" spans="1:21" x14ac:dyDescent="0.3">
      <c r="A34" s="128" t="s">
        <v>187</v>
      </c>
      <c r="B34" s="59">
        <f>'CIR-REPR'!C34+'CER-REPR'!C34</f>
        <v>5</v>
      </c>
      <c r="C34" s="59">
        <f>'CIR-REPR'!D34+'CER-REPR'!D34</f>
        <v>4.8299999999999992</v>
      </c>
      <c r="D34" s="59">
        <f>'CIR-REPR'!E34+'CER-REPR'!E34</f>
        <v>5</v>
      </c>
      <c r="E34" s="59">
        <f>'CIR-REPR'!F34+'CER-REPR'!F34</f>
        <v>4</v>
      </c>
      <c r="F34" s="321">
        <f t="shared" si="13"/>
        <v>1</v>
      </c>
      <c r="G34" s="321">
        <f t="shared" si="14"/>
        <v>1.2074999999999998</v>
      </c>
      <c r="H34" s="59">
        <f t="shared" si="15"/>
        <v>-0.17000000000000082</v>
      </c>
      <c r="I34" s="150">
        <f t="shared" si="16"/>
        <v>-3.4000000000000141E-2</v>
      </c>
    </row>
    <row r="35" spans="1:21" x14ac:dyDescent="0.3">
      <c r="A35" s="128" t="s">
        <v>106</v>
      </c>
      <c r="B35" s="59">
        <f>'MEL-REPR'!B32+'NEC-REPR'!C32+'CIR-REPR'!C35+'CER-REPR'!C35</f>
        <v>113.85000000000001</v>
      </c>
      <c r="C35" s="59">
        <f>'MEL-REPR'!C32+'NEC-REPR'!D32+'CIR-REPR'!D35+'CER-REPR'!D35</f>
        <v>102.72999999999999</v>
      </c>
      <c r="D35" s="59">
        <f>'MEL-REPR'!D32+'NEC-REPR'!E32+'CIR-REPR'!E35+'CER-REPR'!E35</f>
        <v>817</v>
      </c>
      <c r="E35" s="59">
        <f>'MEL-REPR'!E32+'NEC-REPR'!F32+'CIR-REPR'!F35+'CER-REPR'!F35</f>
        <v>817</v>
      </c>
      <c r="F35" s="321">
        <f t="shared" ref="F35:F39" si="17">IFERROR(B35/D35,"")</f>
        <v>0.13935128518971848</v>
      </c>
      <c r="G35" s="321">
        <f t="shared" ref="G35:G39" si="18">IFERROR(C35/E35,"")</f>
        <v>0.12574051407588738</v>
      </c>
      <c r="H35" s="59">
        <f t="shared" si="15"/>
        <v>-11.120000000000019</v>
      </c>
      <c r="I35" s="150">
        <f t="shared" si="16"/>
        <v>-9.7672375933245625E-2</v>
      </c>
    </row>
    <row r="36" spans="1:21" x14ac:dyDescent="0.3">
      <c r="A36" s="128" t="s">
        <v>188</v>
      </c>
      <c r="B36" s="59">
        <f>'CIR-REPR'!C36+'CER-REPR'!C36</f>
        <v>6.56</v>
      </c>
      <c r="C36" s="59">
        <f>'CIR-REPR'!D36+'CER-REPR'!D36</f>
        <v>2.1100000000000003</v>
      </c>
      <c r="D36" s="59">
        <f>'CIR-REPR'!E36+'CER-REPR'!E36</f>
        <v>16</v>
      </c>
      <c r="E36" s="59">
        <f>'CIR-REPR'!F36+'CER-REPR'!F36</f>
        <v>16</v>
      </c>
      <c r="F36" s="321">
        <f t="shared" si="17"/>
        <v>0.41</v>
      </c>
      <c r="G36" s="321">
        <f t="shared" si="18"/>
        <v>0.13187500000000002</v>
      </c>
      <c r="H36" s="59">
        <f t="shared" si="15"/>
        <v>-4.4499999999999993</v>
      </c>
      <c r="I36" s="150">
        <f t="shared" si="16"/>
        <v>-0.67835365853658525</v>
      </c>
      <c r="R36" s="323" t="s">
        <v>192</v>
      </c>
      <c r="S36" s="323" t="s">
        <v>202</v>
      </c>
      <c r="T36" s="326" t="s">
        <v>194</v>
      </c>
    </row>
    <row r="37" spans="1:21" x14ac:dyDescent="0.3">
      <c r="A37" s="128" t="s">
        <v>107</v>
      </c>
      <c r="B37" s="59">
        <f>'MEL-REPR'!B33+'NEC-REPR'!C33+'CIR-REPR'!C37+'CER-REPR'!C37+'ALB-REPR'!C33</f>
        <v>12.250000000000002</v>
      </c>
      <c r="C37" s="59">
        <f>'MEL-REPR'!C33+'NEC-REPR'!D33+'CIR-REPR'!D37+'CER-REPR'!D37+'ALB-REPR'!D33</f>
        <v>17.769999999999996</v>
      </c>
      <c r="D37" s="59">
        <f>'MEL-REPR'!D33+'NEC-REPR'!E33+'CIR-REPR'!E37+'CER-REPR'!E37+'ALB-REPR'!E33</f>
        <v>12</v>
      </c>
      <c r="E37" s="59">
        <f>'MEL-REPR'!E33+'NEC-REPR'!F33+'CIR-REPR'!F37+'CER-REPR'!F37+'ALB-REPR'!F33</f>
        <v>18</v>
      </c>
      <c r="F37" s="321">
        <f t="shared" si="17"/>
        <v>1.0208333333333335</v>
      </c>
      <c r="G37" s="321">
        <f t="shared" si="18"/>
        <v>0.987222222222222</v>
      </c>
      <c r="H37" s="59">
        <f t="shared" si="15"/>
        <v>5.5199999999999942</v>
      </c>
      <c r="I37" s="150">
        <f t="shared" si="16"/>
        <v>0.45061224489795859</v>
      </c>
      <c r="R37" s="325" t="s">
        <v>196</v>
      </c>
      <c r="S37" s="285">
        <f>'MEL-REPR'!D141</f>
        <v>25961.590000000018</v>
      </c>
      <c r="T37" s="285">
        <f>'MEL-REPR'!C141</f>
        <v>26969.48</v>
      </c>
      <c r="U37" s="84">
        <f>(S37/T37)-1</f>
        <v>-3.7371502898831621E-2</v>
      </c>
    </row>
    <row r="38" spans="1:21" x14ac:dyDescent="0.3">
      <c r="A38" s="128" t="s">
        <v>108</v>
      </c>
      <c r="B38" s="59">
        <f>'MEL-REPR'!B34+'NEC-REPR'!C34+'CIR-REPR'!C38+'CER-REPR'!C38+'ALB-REPR'!C34</f>
        <v>7.3000000000000007</v>
      </c>
      <c r="C38" s="59">
        <f>'MEL-REPR'!C34+'NEC-REPR'!D34+'CIR-REPR'!D38+'CER-REPR'!D38+'ALB-REPR'!D34</f>
        <v>8.24</v>
      </c>
      <c r="D38" s="59">
        <f>'MEL-REPR'!D34+'NEC-REPR'!E34+'CIR-REPR'!E38+'CER-REPR'!E38+'ALB-REPR'!E34</f>
        <v>3</v>
      </c>
      <c r="E38" s="59">
        <f>'MEL-REPR'!E34+'NEC-REPR'!F34+'CIR-REPR'!F38+'CER-REPR'!F38+'ALB-REPR'!F34</f>
        <v>7</v>
      </c>
      <c r="F38" s="321">
        <f t="shared" si="17"/>
        <v>2.4333333333333336</v>
      </c>
      <c r="G38" s="321">
        <f t="shared" si="18"/>
        <v>1.1771428571428573</v>
      </c>
      <c r="H38" s="59">
        <f t="shared" si="15"/>
        <v>0.9399999999999995</v>
      </c>
      <c r="I38" s="150">
        <f t="shared" si="16"/>
        <v>0.12876712328767126</v>
      </c>
      <c r="R38" s="325" t="s">
        <v>204</v>
      </c>
      <c r="S38" s="285">
        <f>'MEL-REPR'!D188</f>
        <v>11765.151999999996</v>
      </c>
      <c r="T38" s="285">
        <f>'MEL-REPR'!C188</f>
        <v>10199.569999999994</v>
      </c>
      <c r="U38" s="84">
        <f t="shared" ref="U38:U43" si="19">(S38/T38)-1</f>
        <v>0.15349490223607498</v>
      </c>
    </row>
    <row r="39" spans="1:21" x14ac:dyDescent="0.3">
      <c r="A39" s="128" t="s">
        <v>109</v>
      </c>
      <c r="B39" s="59">
        <f>'MEL-REPR'!B35+'NEC-REPR'!C35+'CIR-REPR'!C39+'CER-REPR'!C39+'ALB-REPR'!C35</f>
        <v>44.47</v>
      </c>
      <c r="C39" s="59">
        <f>'MEL-REPR'!C35+'NEC-REPR'!D35+'CIR-REPR'!D39+'CER-REPR'!D39+'ALB-REPR'!D35</f>
        <v>46.06</v>
      </c>
      <c r="D39" s="59">
        <f>'MEL-REPR'!D35+'NEC-REPR'!E35+'CIR-REPR'!E39+'CER-REPR'!E39+'ALB-REPR'!E35</f>
        <v>80</v>
      </c>
      <c r="E39" s="59">
        <f>'MEL-REPR'!E35+'NEC-REPR'!F35+'CIR-REPR'!F39+'CER-REPR'!F39+'ALB-REPR'!F35</f>
        <v>80</v>
      </c>
      <c r="F39" s="321">
        <f t="shared" si="17"/>
        <v>0.55587500000000001</v>
      </c>
      <c r="G39" s="321">
        <f t="shared" si="18"/>
        <v>0.57574999999999998</v>
      </c>
      <c r="H39" s="59">
        <f t="shared" si="15"/>
        <v>1.5900000000000034</v>
      </c>
      <c r="I39" s="150">
        <f t="shared" si="16"/>
        <v>3.5754441196312214E-2</v>
      </c>
      <c r="R39" s="325" t="s">
        <v>205</v>
      </c>
      <c r="S39" s="285">
        <f>'MEL-REPR'!D217</f>
        <v>825.79</v>
      </c>
      <c r="T39" s="285">
        <f>'MEL-REPR'!C217</f>
        <v>474.47</v>
      </c>
      <c r="U39" s="84">
        <f t="shared" si="19"/>
        <v>0.74044723586317351</v>
      </c>
    </row>
    <row r="40" spans="1:21" x14ac:dyDescent="0.3">
      <c r="A40" s="32" t="s">
        <v>61</v>
      </c>
      <c r="B40" s="4">
        <f>'MEL-REPR'!B36+'NEC-REPR'!C36+'CIR-REPR'!C40+'CER-REPR'!C40+'ALB-REPR'!C36</f>
        <v>4108.1000000000004</v>
      </c>
      <c r="C40" s="4">
        <f>'MEL-REPR'!C36+'NEC-REPR'!D36+'CIR-REPR'!D40+'CER-REPR'!D40+'ALB-REPR'!D36</f>
        <v>4003.67</v>
      </c>
      <c r="D40" s="4">
        <f>'MEL-REPR'!D36+'NEC-REPR'!E36+'CIR-REPR'!E40+'CER-REPR'!E40+'ALB-REPR'!E36</f>
        <v>4352</v>
      </c>
      <c r="E40" s="4">
        <f>'MEL-REPR'!E36+'NEC-REPR'!F36+'CIR-REPR'!F40+'CER-REPR'!F40+'ALB-REPR'!F36</f>
        <v>4245</v>
      </c>
      <c r="F40" s="85">
        <f>IFERROR(B40/D40,"")</f>
        <v>0.94395680147058836</v>
      </c>
      <c r="G40" s="85">
        <f>IFERROR(C40/E40,"")</f>
        <v>0.94314958775029445</v>
      </c>
      <c r="H40" s="151">
        <f>C40-B40</f>
        <v>-104.43000000000029</v>
      </c>
      <c r="I40" s="84">
        <f>(C40/B40)-1</f>
        <v>-2.5420510698376475E-2</v>
      </c>
      <c r="R40" s="325" t="s">
        <v>197</v>
      </c>
      <c r="S40" s="285">
        <v>25191.869999999988</v>
      </c>
      <c r="T40" s="285">
        <v>23911.059999999994</v>
      </c>
      <c r="U40" s="84">
        <f t="shared" si="19"/>
        <v>5.3565588476629511E-2</v>
      </c>
    </row>
    <row r="41" spans="1:21" x14ac:dyDescent="0.3">
      <c r="A41" s="128" t="s">
        <v>110</v>
      </c>
      <c r="B41" s="59">
        <f>'MEL-REPR'!B37+'NEC-REPR'!C37+'CIR-REPR'!C41+'CER-REPR'!C41+'ALB-REPR'!C37</f>
        <v>3666.5400000000004</v>
      </c>
      <c r="C41" s="59">
        <f>'MEL-REPR'!C37+'NEC-REPR'!D37+'CIR-REPR'!D41+'CER-REPR'!D41+'ALB-REPR'!D37</f>
        <v>3615.99</v>
      </c>
      <c r="D41" s="59">
        <f>'MEL-REPR'!D37+'NEC-REPR'!E37+'CIR-REPR'!E41+'CER-REPR'!E41+'ALB-REPR'!E37</f>
        <v>3830</v>
      </c>
      <c r="E41" s="59">
        <f>'MEL-REPR'!E37+'NEC-REPR'!F37+'CIR-REPR'!F41+'CER-REPR'!F41+'ALB-REPR'!F37</f>
        <v>3795</v>
      </c>
      <c r="F41" s="321">
        <f t="shared" ref="F41:F43" si="20">IFERROR(B41/D41,"")</f>
        <v>0.95732114882506536</v>
      </c>
      <c r="G41" s="321">
        <f t="shared" ref="G41:G43" si="21">IFERROR(C41/E41,"")</f>
        <v>0.95283003952569167</v>
      </c>
      <c r="H41" s="59">
        <f>C41-B41</f>
        <v>-50.550000000000637</v>
      </c>
      <c r="I41" s="150">
        <f>(C41/B41)-1</f>
        <v>-1.3786839909015192E-2</v>
      </c>
      <c r="R41" s="325" t="s">
        <v>198</v>
      </c>
      <c r="S41" s="285">
        <v>15185.450000000006</v>
      </c>
      <c r="T41" s="285">
        <v>15161.960000000012</v>
      </c>
      <c r="U41" s="84">
        <f t="shared" si="19"/>
        <v>1.5492719938579036E-3</v>
      </c>
    </row>
    <row r="42" spans="1:21" x14ac:dyDescent="0.3">
      <c r="A42" s="128" t="s">
        <v>111</v>
      </c>
      <c r="B42" s="59">
        <f>'MEL-REPR'!B38+'NEC-REPR'!C38+'CIR-REPR'!C42+'CER-REPR'!C42+'ALB-REPR'!C38</f>
        <v>46.430000000000014</v>
      </c>
      <c r="C42" s="59">
        <f>'MEL-REPR'!C38+'NEC-REPR'!D38+'CIR-REPR'!D42+'CER-REPR'!D42+'ALB-REPR'!D38</f>
        <v>43.260000000000005</v>
      </c>
      <c r="D42" s="59">
        <f>'MEL-REPR'!D38+'NEC-REPR'!E38+'CIR-REPR'!E42+'CER-REPR'!E42+'ALB-REPR'!E38</f>
        <v>39</v>
      </c>
      <c r="E42" s="59">
        <f>'MEL-REPR'!E38+'NEC-REPR'!F38+'CIR-REPR'!F42+'CER-REPR'!F42+'ALB-REPR'!F38</f>
        <v>32</v>
      </c>
      <c r="F42" s="321">
        <f t="shared" si="20"/>
        <v>1.1905128205128208</v>
      </c>
      <c r="G42" s="321">
        <f t="shared" si="21"/>
        <v>1.3518750000000002</v>
      </c>
      <c r="H42" s="59">
        <f t="shared" ref="H42" si="22">C42-B42</f>
        <v>-3.1700000000000088</v>
      </c>
      <c r="I42" s="150">
        <f t="shared" ref="I42" si="23">(C42/B42)-1</f>
        <v>-6.8274822313159733E-2</v>
      </c>
      <c r="R42" s="325" t="s">
        <v>199</v>
      </c>
      <c r="S42" s="285">
        <v>21830.979999999996</v>
      </c>
      <c r="T42" s="285">
        <v>23006.210000000006</v>
      </c>
      <c r="U42" s="84">
        <f t="shared" si="19"/>
        <v>-5.10831640674414E-2</v>
      </c>
    </row>
    <row r="43" spans="1:21" x14ac:dyDescent="0.3">
      <c r="A43" s="128" t="s">
        <v>112</v>
      </c>
      <c r="B43" s="59">
        <f>'MEL-REPR'!B39+'NEC-REPR'!C39+'CIR-REPR'!C43+'CER-REPR'!C43+'ALB-REPR'!C39</f>
        <v>92.38</v>
      </c>
      <c r="C43" s="59">
        <f>'MEL-REPR'!C39+'NEC-REPR'!D39+'CIR-REPR'!D43+'CER-REPR'!D43+'ALB-REPR'!D39</f>
        <v>92.84</v>
      </c>
      <c r="D43" s="59">
        <f>'MEL-REPR'!D39+'NEC-REPR'!E39+'CIR-REPR'!E43+'CER-REPR'!E43+'ALB-REPR'!E39</f>
        <v>90</v>
      </c>
      <c r="E43" s="59">
        <f>'MEL-REPR'!E39+'NEC-REPR'!F39+'CIR-REPR'!F43+'CER-REPR'!F43+'ALB-REPR'!F39</f>
        <v>93</v>
      </c>
      <c r="F43" s="321">
        <f t="shared" si="20"/>
        <v>1.0264444444444445</v>
      </c>
      <c r="G43" s="321">
        <f t="shared" si="21"/>
        <v>0.99827956989247313</v>
      </c>
      <c r="H43" s="59">
        <f t="shared" ref="H43:H45" si="24">C43-B43</f>
        <v>0.46000000000000796</v>
      </c>
      <c r="I43" s="150">
        <f t="shared" ref="I43:I45" si="25">(C43/B43)-1</f>
        <v>4.9794327776575553E-3</v>
      </c>
      <c r="R43" s="325" t="s">
        <v>200</v>
      </c>
      <c r="S43" s="285">
        <f>'CIR-REPR'!D78</f>
        <v>11157.079250000001</v>
      </c>
      <c r="T43" s="285">
        <v>10226.52</v>
      </c>
      <c r="U43" s="84">
        <f t="shared" si="19"/>
        <v>9.0994712766415242E-2</v>
      </c>
    </row>
    <row r="44" spans="1:21" x14ac:dyDescent="0.3">
      <c r="A44" s="128" t="s">
        <v>113</v>
      </c>
      <c r="B44" s="59">
        <f>'MEL-REPR'!B40+'NEC-REPR'!C40+'CIR-REPR'!C44+'CER-REPR'!C44+'ALB-REPR'!C40</f>
        <v>11.34</v>
      </c>
      <c r="C44" s="59">
        <f>'MEL-REPR'!C40+'NEC-REPR'!D40+'CIR-REPR'!D44+'CER-REPR'!D44+'ALB-REPR'!D40</f>
        <v>12.889999999999999</v>
      </c>
      <c r="D44" s="59">
        <f>'MEL-REPR'!D40+'NEC-REPR'!E40+'CIR-REPR'!E44+'CER-REPR'!E44+'ALB-REPR'!E40</f>
        <v>11</v>
      </c>
      <c r="E44" s="59">
        <f>'MEL-REPR'!E40+'NEC-REPR'!F40+'CIR-REPR'!F44+'CER-REPR'!F44+'ALB-REPR'!F40</f>
        <v>12</v>
      </c>
      <c r="F44" s="321">
        <f t="shared" ref="F44:F45" si="26">IFERROR(B44/D44,"")</f>
        <v>1.030909090909091</v>
      </c>
      <c r="G44" s="321">
        <f t="shared" ref="G44:G45" si="27">IFERROR(C44/E44,"")</f>
        <v>1.0741666666666665</v>
      </c>
      <c r="H44" s="59">
        <f t="shared" si="24"/>
        <v>1.5499999999999989</v>
      </c>
      <c r="I44" s="150">
        <f t="shared" si="25"/>
        <v>0.13668430335096993</v>
      </c>
    </row>
    <row r="45" spans="1:21" x14ac:dyDescent="0.3">
      <c r="A45" s="128" t="s">
        <v>114</v>
      </c>
      <c r="B45" s="59">
        <f>'MEL-REPR'!B41+'NEC-REPR'!C41+'CIR-REPR'!C45+'CER-REPR'!C45+'ALB-REPR'!C41</f>
        <v>291.41000000000003</v>
      </c>
      <c r="C45" s="59">
        <f>'MEL-REPR'!C41+'NEC-REPR'!D41+'CIR-REPR'!D45+'CER-REPR'!D45+'ALB-REPR'!D41</f>
        <v>238.69</v>
      </c>
      <c r="D45" s="59">
        <f>'MEL-REPR'!D41+'NEC-REPR'!E41+'CIR-REPR'!E45+'CER-REPR'!E45+'ALB-REPR'!E41</f>
        <v>382</v>
      </c>
      <c r="E45" s="59">
        <f>'MEL-REPR'!E41+'NEC-REPR'!F41+'CIR-REPR'!F45+'CER-REPR'!F45+'ALB-REPR'!F41</f>
        <v>313</v>
      </c>
      <c r="F45" s="321">
        <f t="shared" si="26"/>
        <v>0.7628534031413613</v>
      </c>
      <c r="G45" s="321">
        <f t="shared" si="27"/>
        <v>0.76258785942492013</v>
      </c>
      <c r="H45" s="59">
        <f t="shared" si="24"/>
        <v>-52.720000000000027</v>
      </c>
      <c r="I45" s="150">
        <f t="shared" si="25"/>
        <v>-0.18091348958512066</v>
      </c>
    </row>
    <row r="46" spans="1:21" x14ac:dyDescent="0.3">
      <c r="A46" s="32" t="s">
        <v>37</v>
      </c>
      <c r="B46" s="4">
        <f>'MEL-REPR'!B42+'NEC-REPR'!C42+'CIR-REPR'!C46+'CER-REPR'!C46+'ALB-REPR'!C42</f>
        <v>0.51</v>
      </c>
      <c r="C46" s="4">
        <f>'MEL-REPR'!C42+'NEC-REPR'!D42+'CIR-REPR'!D46+'CER-REPR'!D46+'ALB-REPR'!D42</f>
        <v>0.43</v>
      </c>
      <c r="D46" s="4">
        <f>'MEL-REPR'!D42+'NEC-REPR'!E42+'CIR-REPR'!E46+'CER-REPR'!E46+'ALB-REPR'!E42</f>
        <v>0</v>
      </c>
      <c r="E46" s="4">
        <f>'MEL-REPR'!E42+'NEC-REPR'!F42+'CIR-REPR'!F46+'CER-REPR'!F46+'ALB-REPR'!F42</f>
        <v>0</v>
      </c>
      <c r="F46" s="85" t="str">
        <f>IFERROR(B46/D46,"")</f>
        <v/>
      </c>
      <c r="G46" s="85" t="str">
        <f>IFERROR(C46/E46,"")</f>
        <v/>
      </c>
      <c r="H46" s="151">
        <f>C46-B46</f>
        <v>-8.0000000000000016E-2</v>
      </c>
      <c r="I46" s="84">
        <f>(C46/B46)-1</f>
        <v>-0.15686274509803921</v>
      </c>
    </row>
    <row r="47" spans="1:21" x14ac:dyDescent="0.3">
      <c r="A47" s="128" t="s">
        <v>115</v>
      </c>
      <c r="B47" s="59">
        <f>'MEL-REPR'!B43+'NEC-REPR'!C43+'CIR-REPR'!C47+'CER-REPR'!C47+'ALB-REPR'!C43</f>
        <v>0.51</v>
      </c>
      <c r="C47" s="59">
        <f>'MEL-REPR'!C43+'NEC-REPR'!D43+'CIR-REPR'!D47+'CER-REPR'!D47+'ALB-REPR'!D43</f>
        <v>0.43</v>
      </c>
      <c r="D47" s="59">
        <f>'MEL-REPR'!D43+'NEC-REPR'!E43+'CIR-REPR'!E47+'CER-REPR'!E47+'ALB-REPR'!E43</f>
        <v>0</v>
      </c>
      <c r="E47" s="59">
        <f>'MEL-REPR'!E43+'NEC-REPR'!F43+'CIR-REPR'!F47+'CER-REPR'!F47+'ALB-REPR'!F43</f>
        <v>0</v>
      </c>
      <c r="F47" s="321" t="str">
        <f t="shared" ref="F47" si="28">IFERROR(B47/D47,"")</f>
        <v/>
      </c>
      <c r="G47" s="321" t="str">
        <f t="shared" ref="G47" si="29">IFERROR(C47/E47,"")</f>
        <v/>
      </c>
      <c r="H47" s="59">
        <f>C47-B47</f>
        <v>-8.0000000000000016E-2</v>
      </c>
      <c r="I47" s="150">
        <f>(C47/B47)-1</f>
        <v>-0.15686274509803921</v>
      </c>
    </row>
    <row r="48" spans="1:21" x14ac:dyDescent="0.3">
      <c r="A48" s="32" t="s">
        <v>38</v>
      </c>
      <c r="B48" s="4">
        <f>'MEL-REPR'!B44+'NEC-REPR'!C44+'CIR-REPR'!C48+'CER-REPR'!C48+'ALB-REPR'!C44</f>
        <v>22784.759999999991</v>
      </c>
      <c r="C48" s="4">
        <f>'MEL-REPR'!C44+'NEC-REPR'!D44+'CIR-REPR'!D48+'CER-REPR'!D48+'ALB-REPR'!D44</f>
        <v>22715.839999999986</v>
      </c>
      <c r="D48" s="4">
        <f>'MEL-REPR'!D44+'NEC-REPR'!E44+'CIR-REPR'!E48+'CER-REPR'!E48+'ALB-REPR'!E44</f>
        <v>24344</v>
      </c>
      <c r="E48" s="4">
        <f>'MEL-REPR'!E44+'NEC-REPR'!F44+'CIR-REPR'!F48+'CER-REPR'!F48+'ALB-REPR'!F44</f>
        <v>24333</v>
      </c>
      <c r="F48" s="85">
        <f>IFERROR(B48/D48,"")</f>
        <v>0.93594972067039073</v>
      </c>
      <c r="G48" s="85">
        <f>IFERROR(C48/E48,"")</f>
        <v>0.93354045945834818</v>
      </c>
      <c r="H48" s="151">
        <f>C48-B48</f>
        <v>-68.92000000000553</v>
      </c>
      <c r="I48" s="84">
        <f>(C48/B48)-1</f>
        <v>-3.0248288768459641E-3</v>
      </c>
    </row>
    <row r="49" spans="1:9" x14ac:dyDescent="0.3">
      <c r="A49" s="128" t="s">
        <v>116</v>
      </c>
      <c r="B49" s="59">
        <f>'MEL-REPR'!B45+'NEC-REPR'!C45+'CIR-REPR'!C49+'CER-REPR'!C49+'ALB-REPR'!C45</f>
        <v>601.84999999999991</v>
      </c>
      <c r="C49" s="59">
        <f>'MEL-REPR'!C45+'NEC-REPR'!D45+'CIR-REPR'!D49+'CER-REPR'!D49+'ALB-REPR'!D45</f>
        <v>594.27999999999986</v>
      </c>
      <c r="D49" s="59">
        <f>'MEL-REPR'!D45+'NEC-REPR'!E45+'CIR-REPR'!E49+'CER-REPR'!E49+'ALB-REPR'!E45</f>
        <v>762</v>
      </c>
      <c r="E49" s="59">
        <f>'MEL-REPR'!E45+'NEC-REPR'!F45+'CIR-REPR'!F49+'CER-REPR'!F49+'ALB-REPR'!F45</f>
        <v>761</v>
      </c>
      <c r="F49" s="321">
        <f t="shared" ref="F49" si="30">IFERROR(B49/D49,"")</f>
        <v>0.78982939632545923</v>
      </c>
      <c r="G49" s="321">
        <f t="shared" ref="G49" si="31">IFERROR(C49/E49,"")</f>
        <v>0.78091984231274625</v>
      </c>
      <c r="H49" s="59">
        <f>C49-B49</f>
        <v>-7.57000000000005</v>
      </c>
      <c r="I49" s="150">
        <f>(C49/B49)-1</f>
        <v>-1.2577884855030419E-2</v>
      </c>
    </row>
    <row r="50" spans="1:9" x14ac:dyDescent="0.3">
      <c r="A50" s="128" t="s">
        <v>117</v>
      </c>
      <c r="B50" s="59">
        <f>'MEL-REPR'!B46+'NEC-REPR'!C46+'CIR-REPR'!C50+'CER-REPR'!C50+'ALB-REPR'!C46</f>
        <v>198.95</v>
      </c>
      <c r="C50" s="59">
        <f>'MEL-REPR'!C46+'NEC-REPR'!D46+'CIR-REPR'!D50+'CER-REPR'!D50+'ALB-REPR'!D46</f>
        <v>189.84999999999997</v>
      </c>
      <c r="D50" s="59">
        <f>'MEL-REPR'!D46+'NEC-REPR'!E46+'CIR-REPR'!E50+'CER-REPR'!E50+'ALB-REPR'!E46</f>
        <v>215</v>
      </c>
      <c r="E50" s="59">
        <f>'MEL-REPR'!E46+'NEC-REPR'!F46+'CIR-REPR'!F50+'CER-REPR'!F50+'ALB-REPR'!F46</f>
        <v>194</v>
      </c>
      <c r="F50" s="321">
        <f t="shared" ref="F50:F52" si="32">IFERROR(B50/D50,"")</f>
        <v>0.92534883720930228</v>
      </c>
      <c r="G50" s="321">
        <f t="shared" ref="G50:G52" si="33">IFERROR(C50/E50,"")</f>
        <v>0.97860824742268027</v>
      </c>
      <c r="H50" s="59">
        <f t="shared" ref="H50:H52" si="34">C50-B50</f>
        <v>-9.1000000000000227</v>
      </c>
      <c r="I50" s="150">
        <f t="shared" ref="I50:I52" si="35">(C50/B50)-1</f>
        <v>-4.5740135712490693E-2</v>
      </c>
    </row>
    <row r="51" spans="1:9" x14ac:dyDescent="0.3">
      <c r="A51" s="128" t="s">
        <v>118</v>
      </c>
      <c r="B51" s="59">
        <f>'MEL-REPR'!B47+'NEC-REPR'!C47+'CIR-REPR'!C51+'CER-REPR'!C51+'ALB-REPR'!C47</f>
        <v>18940.439999999995</v>
      </c>
      <c r="C51" s="59">
        <f>'MEL-REPR'!C47+'NEC-REPR'!D47+'CIR-REPR'!D51+'CER-REPR'!D51+'ALB-REPR'!D47</f>
        <v>19012.289999999986</v>
      </c>
      <c r="D51" s="59">
        <f>'MEL-REPR'!D47+'NEC-REPR'!E47+'CIR-REPR'!E51+'CER-REPR'!E51+'ALB-REPR'!E47</f>
        <v>19776</v>
      </c>
      <c r="E51" s="59">
        <f>'MEL-REPR'!E47+'NEC-REPR'!F47+'CIR-REPR'!F51+'CER-REPR'!F51+'ALB-REPR'!F47</f>
        <v>20037</v>
      </c>
      <c r="F51" s="321">
        <f t="shared" si="32"/>
        <v>0.95774878640776673</v>
      </c>
      <c r="G51" s="321">
        <f t="shared" si="33"/>
        <v>0.94885911064530548</v>
      </c>
      <c r="H51" s="59">
        <f t="shared" si="34"/>
        <v>71.849999999991269</v>
      </c>
      <c r="I51" s="150">
        <f t="shared" si="35"/>
        <v>3.793470479038108E-3</v>
      </c>
    </row>
    <row r="52" spans="1:9" x14ac:dyDescent="0.3">
      <c r="A52" s="128" t="s">
        <v>119</v>
      </c>
      <c r="B52" s="59">
        <f>'MEL-REPR'!B48+'NEC-REPR'!C48+'CIR-REPR'!C52+'CER-REPR'!C52+'ALB-REPR'!C48</f>
        <v>3043.5199999999982</v>
      </c>
      <c r="C52" s="59">
        <f>'MEL-REPR'!C48+'NEC-REPR'!D48+'CIR-REPR'!D52+'CER-REPR'!D52+'ALB-REPR'!D48</f>
        <v>2919.4199999999978</v>
      </c>
      <c r="D52" s="59">
        <f>'MEL-REPR'!D48+'NEC-REPR'!E48+'CIR-REPR'!E52+'CER-REPR'!E52+'ALB-REPR'!E48</f>
        <v>3591</v>
      </c>
      <c r="E52" s="59">
        <f>'MEL-REPR'!E48+'NEC-REPR'!F48+'CIR-REPR'!F52+'CER-REPR'!F52+'ALB-REPR'!F48</f>
        <v>3341</v>
      </c>
      <c r="F52" s="321">
        <f t="shared" si="32"/>
        <v>0.84754107490949548</v>
      </c>
      <c r="G52" s="321">
        <f t="shared" si="33"/>
        <v>0.87381622268781733</v>
      </c>
      <c r="H52" s="59">
        <f t="shared" si="34"/>
        <v>-124.10000000000036</v>
      </c>
      <c r="I52" s="150">
        <f t="shared" si="35"/>
        <v>-4.0775155083587533E-2</v>
      </c>
    </row>
    <row r="53" spans="1:9" x14ac:dyDescent="0.3">
      <c r="A53" s="32" t="s">
        <v>43</v>
      </c>
      <c r="B53" s="4">
        <f>'MEL-REPR'!B49+'NEC-REPR'!C49+'CIR-REPR'!C53+'CER-REPR'!C53+'ALB-REPR'!C49</f>
        <v>20597.129999999997</v>
      </c>
      <c r="C53" s="4">
        <f>'MEL-REPR'!C49+'NEC-REPR'!D49+'CIR-REPR'!D53+'CER-REPR'!D53+'ALB-REPR'!D49</f>
        <v>22025.149999999994</v>
      </c>
      <c r="D53" s="4">
        <f>'MEL-REPR'!D49+'NEC-REPR'!E49+'CIR-REPR'!E53+'CER-REPR'!E53+'ALB-REPR'!E49</f>
        <v>22615</v>
      </c>
      <c r="E53" s="4">
        <f>'MEL-REPR'!E49+'NEC-REPR'!F49+'CIR-REPR'!F53+'CER-REPR'!F53+'ALB-REPR'!F49</f>
        <v>22068</v>
      </c>
      <c r="F53" s="85">
        <f>IFERROR(B53/D53,"")</f>
        <v>0.91077293831527739</v>
      </c>
      <c r="G53" s="85">
        <f>IFERROR(C53/E53,"")</f>
        <v>0.99805827442450579</v>
      </c>
      <c r="H53" s="151">
        <f t="shared" ref="H53:H58" si="36">C53-B53</f>
        <v>1428.0199999999968</v>
      </c>
      <c r="I53" s="84">
        <f t="shared" ref="I53:I58" si="37">(C53/B53)-1</f>
        <v>6.9331018447715609E-2</v>
      </c>
    </row>
    <row r="54" spans="1:9" x14ac:dyDescent="0.3">
      <c r="A54" s="128" t="s">
        <v>120</v>
      </c>
      <c r="B54" s="59">
        <f>'MEL-REPR'!B50+'NEC-REPR'!C50+'CIR-REPR'!C54+'CER-REPR'!C54+'ALB-REPR'!C50</f>
        <v>9951.0500000000011</v>
      </c>
      <c r="C54" s="59">
        <f>'MEL-REPR'!C50+'NEC-REPR'!D50+'CIR-REPR'!D54+'CER-REPR'!D54+'ALB-REPR'!D50</f>
        <v>12439.859999999997</v>
      </c>
      <c r="D54" s="59">
        <f>'MEL-REPR'!D50+'NEC-REPR'!E50+'CIR-REPR'!E54+'CER-REPR'!E54+'ALB-REPR'!E50</f>
        <v>12468</v>
      </c>
      <c r="E54" s="59">
        <f>'MEL-REPR'!E50+'NEC-REPR'!F50+'CIR-REPR'!F54+'CER-REPR'!F54+'ALB-REPR'!F50</f>
        <v>12169</v>
      </c>
      <c r="F54" s="321">
        <f t="shared" ref="F54:F55" si="38">IFERROR(B54/D54,"")</f>
        <v>0.79812720564645501</v>
      </c>
      <c r="G54" s="321">
        <f t="shared" ref="G54:G55" si="39">IFERROR(C54/E54,"")</f>
        <v>1.0222581970580982</v>
      </c>
      <c r="H54" s="59">
        <f t="shared" si="36"/>
        <v>2488.8099999999959</v>
      </c>
      <c r="I54" s="150">
        <f t="shared" si="37"/>
        <v>0.2501052652735134</v>
      </c>
    </row>
    <row r="55" spans="1:9" x14ac:dyDescent="0.3">
      <c r="A55" s="128" t="s">
        <v>121</v>
      </c>
      <c r="B55" s="59">
        <f>'MEL-REPR'!B51+'NEC-REPR'!C51+'CIR-REPR'!C55+'CER-REPR'!C55+'ALB-REPR'!C51</f>
        <v>10646.079999999998</v>
      </c>
      <c r="C55" s="59">
        <f>'MEL-REPR'!C51+'NEC-REPR'!D51+'CIR-REPR'!D55+'CER-REPR'!D55+'ALB-REPR'!D51</f>
        <v>9585.2899999999972</v>
      </c>
      <c r="D55" s="59">
        <f>'MEL-REPR'!D51+'NEC-REPR'!E51+'CIR-REPR'!E55+'CER-REPR'!E55+'ALB-REPR'!E51</f>
        <v>10147</v>
      </c>
      <c r="E55" s="59">
        <f>'MEL-REPR'!E51+'NEC-REPR'!F51+'CIR-REPR'!F55+'CER-REPR'!F55+'ALB-REPR'!F51</f>
        <v>9899</v>
      </c>
      <c r="F55" s="321">
        <f t="shared" si="38"/>
        <v>1.0491849807824971</v>
      </c>
      <c r="G55" s="321">
        <f t="shared" si="39"/>
        <v>0.96830892009293845</v>
      </c>
      <c r="H55" s="59">
        <f t="shared" si="36"/>
        <v>-1060.7900000000009</v>
      </c>
      <c r="I55" s="150">
        <f t="shared" si="37"/>
        <v>-9.9641370344765501E-2</v>
      </c>
    </row>
    <row r="56" spans="1:9" x14ac:dyDescent="0.3">
      <c r="A56" s="32" t="s">
        <v>46</v>
      </c>
      <c r="B56" s="4">
        <f>'MEL-REPR'!B52+'NEC-REPR'!C52+'CIR-REPR'!C56+'CER-REPR'!C56+'ALB-REPR'!C52</f>
        <v>25.98</v>
      </c>
      <c r="C56" s="4">
        <f>'MEL-REPR'!C52+'NEC-REPR'!D52+'CIR-REPR'!D56+'CER-REPR'!D56+'ALB-REPR'!D52</f>
        <v>26.71</v>
      </c>
      <c r="D56" s="4">
        <f>'MEL-REPR'!D52+'NEC-REPR'!E52+'CIR-REPR'!E56+'CER-REPR'!E56+'ALB-REPR'!E52</f>
        <v>2354</v>
      </c>
      <c r="E56" s="4">
        <f>'MEL-REPR'!E52+'NEC-REPR'!F52+'CIR-REPR'!F56+'CER-REPR'!F56+'ALB-REPR'!F52</f>
        <v>2340</v>
      </c>
      <c r="F56" s="85">
        <f>IFERROR(B56/D56,"")</f>
        <v>1.1036533559898046E-2</v>
      </c>
      <c r="G56" s="85">
        <f>IFERROR(C56/E56,"")</f>
        <v>1.1414529914529915E-2</v>
      </c>
      <c r="H56" s="151">
        <f t="shared" si="36"/>
        <v>0.73000000000000043</v>
      </c>
      <c r="I56" s="84">
        <f t="shared" si="37"/>
        <v>2.8098537336412654E-2</v>
      </c>
    </row>
    <row r="57" spans="1:9" x14ac:dyDescent="0.3">
      <c r="A57" s="128" t="s">
        <v>122</v>
      </c>
      <c r="B57" s="59">
        <f>'MEL-REPR'!B53+'NEC-REPR'!C53+'CIR-REPR'!C57+'CER-REPR'!C57+'ALB-REPR'!C53</f>
        <v>2.2599999999999998</v>
      </c>
      <c r="C57" s="59">
        <f>'MEL-REPR'!C53+'NEC-REPR'!D53+'CIR-REPR'!D57+'CER-REPR'!D57+'ALB-REPR'!D53</f>
        <v>6.39</v>
      </c>
      <c r="D57" s="59">
        <f>'MEL-REPR'!D53+'NEC-REPR'!E53+'CIR-REPR'!E57+'CER-REPR'!E57+'ALB-REPR'!E53</f>
        <v>975</v>
      </c>
      <c r="E57" s="59">
        <f>'MEL-REPR'!E53+'NEC-REPR'!F53+'CIR-REPR'!F57+'CER-REPR'!F57+'ALB-REPR'!F53</f>
        <v>933</v>
      </c>
      <c r="F57" s="321">
        <f t="shared" ref="F57:F58" si="40">IFERROR(B57/D57,"")</f>
        <v>2.3179487179487176E-3</v>
      </c>
      <c r="G57" s="321">
        <f t="shared" ref="G57:G58" si="41">IFERROR(C57/E57,"")</f>
        <v>6.8488745980707392E-3</v>
      </c>
      <c r="H57" s="59">
        <f t="shared" si="36"/>
        <v>4.13</v>
      </c>
      <c r="I57" s="150">
        <f t="shared" si="37"/>
        <v>1.8274336283185844</v>
      </c>
    </row>
    <row r="58" spans="1:9" x14ac:dyDescent="0.3">
      <c r="A58" s="128" t="s">
        <v>123</v>
      </c>
      <c r="B58" s="59">
        <f>'MEL-REPR'!B54+'NEC-REPR'!C54+'CIR-REPR'!C58+'CER-REPR'!C58+'ALB-REPR'!C54</f>
        <v>8.7000000000000011</v>
      </c>
      <c r="C58" s="59">
        <f>'MEL-REPR'!C54+'NEC-REPR'!D54+'CIR-REPR'!D58+'CER-REPR'!D58+'ALB-REPR'!D54</f>
        <v>11.65</v>
      </c>
      <c r="D58" s="59">
        <f>'MEL-REPR'!D54+'NEC-REPR'!E54+'CIR-REPR'!E58+'CER-REPR'!E58+'ALB-REPR'!E54</f>
        <v>463</v>
      </c>
      <c r="E58" s="59">
        <f>'MEL-REPR'!E54+'NEC-REPR'!F54+'CIR-REPR'!F58+'CER-REPR'!F58+'ALB-REPR'!F54</f>
        <v>470</v>
      </c>
      <c r="F58" s="321">
        <f t="shared" si="40"/>
        <v>1.8790496760259182E-2</v>
      </c>
      <c r="G58" s="321">
        <f t="shared" si="41"/>
        <v>2.4787234042553192E-2</v>
      </c>
      <c r="H58" s="59">
        <f t="shared" si="36"/>
        <v>2.9499999999999993</v>
      </c>
      <c r="I58" s="150">
        <f t="shared" si="37"/>
        <v>0.33908045977011492</v>
      </c>
    </row>
    <row r="59" spans="1:9" x14ac:dyDescent="0.3">
      <c r="A59" s="128" t="s">
        <v>124</v>
      </c>
      <c r="B59" s="59">
        <f>'MEL-REPR'!B55+'NEC-REPR'!C55+'CIR-REPR'!C59+'CER-REPR'!C59+'ALB-REPR'!C55</f>
        <v>2.81</v>
      </c>
      <c r="C59" s="59">
        <f>'MEL-REPR'!C55+'NEC-REPR'!D55+'CIR-REPR'!D59+'CER-REPR'!D59+'ALB-REPR'!D55</f>
        <v>1.3000000000000003</v>
      </c>
      <c r="D59" s="59">
        <f>'MEL-REPR'!D55+'NEC-REPR'!E55+'CIR-REPR'!E59+'CER-REPR'!E59+'ALB-REPR'!E55</f>
        <v>503</v>
      </c>
      <c r="E59" s="59">
        <f>'MEL-REPR'!E55+'NEC-REPR'!F55+'CIR-REPR'!F59+'CER-REPR'!F59+'ALB-REPR'!F55</f>
        <v>513</v>
      </c>
      <c r="F59" s="321">
        <f t="shared" ref="F59:F60" si="42">IFERROR(B59/D59,"")</f>
        <v>5.5864811133200798E-3</v>
      </c>
      <c r="G59" s="321">
        <f t="shared" ref="G59:G60" si="43">IFERROR(C59/E59,"")</f>
        <v>2.5341130604288505E-3</v>
      </c>
      <c r="H59" s="59">
        <f t="shared" ref="H59:H60" si="44">C59-B59</f>
        <v>-1.5099999999999998</v>
      </c>
      <c r="I59" s="150">
        <f t="shared" ref="I59:I60" si="45">(C59/B59)-1</f>
        <v>-0.53736654804270456</v>
      </c>
    </row>
    <row r="60" spans="1:9" x14ac:dyDescent="0.3">
      <c r="A60" s="128" t="s">
        <v>125</v>
      </c>
      <c r="B60" s="59">
        <f>'MEL-REPR'!B56+'NEC-REPR'!C56+'CIR-REPR'!C60+'CER-REPR'!C60+'ALB-REPR'!C56</f>
        <v>12.209999999999999</v>
      </c>
      <c r="C60" s="59">
        <f>'MEL-REPR'!C56+'NEC-REPR'!D56+'CIR-REPR'!D60+'CER-REPR'!D60+'ALB-REPR'!D56</f>
        <v>7.7100000000000009</v>
      </c>
      <c r="D60" s="59">
        <f>'MEL-REPR'!D56+'NEC-REPR'!E56+'CIR-REPR'!E60+'CER-REPR'!E60+'ALB-REPR'!E56</f>
        <v>413</v>
      </c>
      <c r="E60" s="59">
        <f>'MEL-REPR'!E56+'NEC-REPR'!F56+'CIR-REPR'!F60+'CER-REPR'!F60+'ALB-REPR'!F56</f>
        <v>424</v>
      </c>
      <c r="F60" s="321">
        <f t="shared" si="42"/>
        <v>2.9564164648910408E-2</v>
      </c>
      <c r="G60" s="321">
        <f t="shared" si="43"/>
        <v>1.8183962264150946E-2</v>
      </c>
      <c r="H60" s="59">
        <f t="shared" si="44"/>
        <v>-4.4999999999999982</v>
      </c>
      <c r="I60" s="150">
        <f t="shared" si="45"/>
        <v>-0.36855036855036838</v>
      </c>
    </row>
    <row r="61" spans="1:9" x14ac:dyDescent="0.3">
      <c r="A61" s="32" t="s">
        <v>49</v>
      </c>
      <c r="B61" s="4">
        <f>'MEL-REPR'!B57+'NEC-REPR'!C57+'CIR-REPR'!C61+'CER-REPR'!C61+'ALB-REPR'!C57</f>
        <v>147.16999999999999</v>
      </c>
      <c r="C61" s="4">
        <f>'MEL-REPR'!C57+'NEC-REPR'!D57+'CIR-REPR'!D61+'CER-REPR'!D61+'ALB-REPR'!D57</f>
        <v>144.21</v>
      </c>
      <c r="D61" s="4">
        <f>'MEL-REPR'!D57+'NEC-REPR'!E57+'CIR-REPR'!E61+'CER-REPR'!E61+'ALB-REPR'!E57</f>
        <v>736</v>
      </c>
      <c r="E61" s="4">
        <f>'MEL-REPR'!E57+'NEC-REPR'!F57+'CIR-REPR'!F61+'CER-REPR'!F61+'ALB-REPR'!F57</f>
        <v>738</v>
      </c>
      <c r="F61" s="85">
        <f>IFERROR(B61/D61,"")</f>
        <v>0.19995923913043476</v>
      </c>
      <c r="G61" s="85">
        <f>IFERROR(C61/E61,"")</f>
        <v>0.19540650406504065</v>
      </c>
      <c r="H61" s="151">
        <f t="shared" ref="H61:H75" si="46">C61-B61</f>
        <v>-2.9599999999999795</v>
      </c>
      <c r="I61" s="84">
        <f t="shared" ref="I61:I70" si="47">(C61/B61)-1</f>
        <v>-2.0112794727186079E-2</v>
      </c>
    </row>
    <row r="62" spans="1:9" x14ac:dyDescent="0.3">
      <c r="A62" s="128" t="s">
        <v>126</v>
      </c>
      <c r="B62" s="59">
        <f>'MEL-REPR'!B58+'NEC-REPR'!C58+'CIR-REPR'!C62+'CER-REPR'!C62+'ALB-REPR'!C58</f>
        <v>147.16999999999999</v>
      </c>
      <c r="C62" s="59">
        <f>'MEL-REPR'!C58+'NEC-REPR'!D58+'CIR-REPR'!D62+'CER-REPR'!D62+'ALB-REPR'!D58</f>
        <v>144.21</v>
      </c>
      <c r="D62" s="59">
        <f>'MEL-REPR'!D58+'NEC-REPR'!E58+'CIR-REPR'!E62+'CER-REPR'!E62+'ALB-REPR'!E58</f>
        <v>736</v>
      </c>
      <c r="E62" s="59">
        <f>'MEL-REPR'!E58+'NEC-REPR'!F58+'CIR-REPR'!F62+'CER-REPR'!F62+'ALB-REPR'!F58</f>
        <v>738</v>
      </c>
      <c r="F62" s="321">
        <f t="shared" ref="F62" si="48">IFERROR(B62/D62,"")</f>
        <v>0.19995923913043476</v>
      </c>
      <c r="G62" s="321">
        <f t="shared" ref="G62" si="49">IFERROR(C62/E62,"")</f>
        <v>0.19540650406504065</v>
      </c>
      <c r="H62" s="59">
        <f t="shared" si="46"/>
        <v>-2.9599999999999795</v>
      </c>
      <c r="I62" s="150">
        <f t="shared" si="47"/>
        <v>-2.0112794727186079E-2</v>
      </c>
    </row>
    <row r="63" spans="1:9" x14ac:dyDescent="0.3">
      <c r="A63" s="32" t="s">
        <v>50</v>
      </c>
      <c r="B63" s="4">
        <f>'MEL-REPR'!B59+'NEC-REPR'!C59+'CIR-REPR'!C63+'CER-REPR'!C63+'ALB-REPR'!C59</f>
        <v>810.91000000000008</v>
      </c>
      <c r="C63" s="4">
        <f>'MEL-REPR'!C59+'NEC-REPR'!D59+'CIR-REPR'!D63+'CER-REPR'!D63+'ALB-REPR'!D59</f>
        <v>766.07</v>
      </c>
      <c r="D63" s="4">
        <f>'MEL-REPR'!D59+'NEC-REPR'!E59+'CIR-REPR'!E63+'CER-REPR'!E63+'ALB-REPR'!E59</f>
        <v>1186</v>
      </c>
      <c r="E63" s="4">
        <f>'MEL-REPR'!E59+'NEC-REPR'!F59+'CIR-REPR'!F63+'CER-REPR'!F63+'ALB-REPR'!F59</f>
        <v>1105</v>
      </c>
      <c r="F63" s="85">
        <f>IFERROR(B63/D63,"")</f>
        <v>0.68373524451939294</v>
      </c>
      <c r="G63" s="85">
        <f>IFERROR(C63/E63,"")</f>
        <v>0.69327601809954753</v>
      </c>
      <c r="H63" s="151">
        <f t="shared" si="46"/>
        <v>-44.840000000000032</v>
      </c>
      <c r="I63" s="84">
        <f t="shared" si="47"/>
        <v>-5.5295902134638864E-2</v>
      </c>
    </row>
    <row r="64" spans="1:9" x14ac:dyDescent="0.3">
      <c r="A64" s="128" t="s">
        <v>127</v>
      </c>
      <c r="B64" s="59">
        <f>'MEL-REPR'!B60+'NEC-REPR'!C60+'CIR-REPR'!C64+'CER-REPR'!C64+'ALB-REPR'!C60</f>
        <v>810.91000000000008</v>
      </c>
      <c r="C64" s="59">
        <f>'MEL-REPR'!C60+'NEC-REPR'!D60+'CIR-REPR'!D64+'CER-REPR'!D64+'ALB-REPR'!D60</f>
        <v>766.07</v>
      </c>
      <c r="D64" s="59">
        <f>'MEL-REPR'!D60+'NEC-REPR'!E60+'CIR-REPR'!E64+'CER-REPR'!E64+'ALB-REPR'!E60</f>
        <v>1186</v>
      </c>
      <c r="E64" s="59">
        <f>'MEL-REPR'!E60+'NEC-REPR'!F60+'CIR-REPR'!F64+'CER-REPR'!F64+'ALB-REPR'!F60</f>
        <v>1105</v>
      </c>
      <c r="F64" s="321">
        <f t="shared" ref="F64" si="50">IFERROR(B64/D64,"")</f>
        <v>0.68373524451939294</v>
      </c>
      <c r="G64" s="321">
        <f t="shared" ref="G64" si="51">IFERROR(C64/E64,"")</f>
        <v>0.69327601809954753</v>
      </c>
      <c r="H64" s="59">
        <f t="shared" si="46"/>
        <v>-44.840000000000032</v>
      </c>
      <c r="I64" s="150">
        <f t="shared" si="47"/>
        <v>-5.5295902134638864E-2</v>
      </c>
    </row>
    <row r="65" spans="1:9" x14ac:dyDescent="0.3">
      <c r="A65" s="32" t="s">
        <v>51</v>
      </c>
      <c r="B65" s="4">
        <f>'MEL-REPR'!B61+'NEC-REPR'!C61+'CIR-REPR'!C65+'CER-REPR'!C65+'ALB-REPR'!C61</f>
        <v>28.040000000000006</v>
      </c>
      <c r="C65" s="4">
        <f>'MEL-REPR'!C61+'NEC-REPR'!D61+'CIR-REPR'!D65+'CER-REPR'!D65+'ALB-REPR'!D61</f>
        <v>40.049999999999997</v>
      </c>
      <c r="D65" s="4">
        <f>'MEL-REPR'!D61+'NEC-REPR'!E61+'CIR-REPR'!E65+'CER-REPR'!E65+'ALB-REPR'!E61</f>
        <v>570</v>
      </c>
      <c r="E65" s="4">
        <f>'MEL-REPR'!E61+'NEC-REPR'!F61+'CIR-REPR'!F65+'CER-REPR'!F65+'ALB-REPR'!F61</f>
        <v>464</v>
      </c>
      <c r="F65" s="85">
        <f>IFERROR(B65/D65,"")</f>
        <v>4.9192982456140365E-2</v>
      </c>
      <c r="G65" s="85">
        <f>IFERROR(C65/E65,"")</f>
        <v>8.6314655172413782E-2</v>
      </c>
      <c r="H65" s="151">
        <f t="shared" si="46"/>
        <v>12.009999999999991</v>
      </c>
      <c r="I65" s="84">
        <f t="shared" si="47"/>
        <v>0.42831669044222487</v>
      </c>
    </row>
    <row r="66" spans="1:9" x14ac:dyDescent="0.3">
      <c r="A66" s="128" t="s">
        <v>128</v>
      </c>
      <c r="B66" s="59">
        <f>'MEL-REPR'!B62+'NEC-REPR'!C62+'CIR-REPR'!C66+'CER-REPR'!C66+'ALB-REPR'!C62</f>
        <v>28.040000000000006</v>
      </c>
      <c r="C66" s="59">
        <f>'MEL-REPR'!C62+'NEC-REPR'!D62+'CIR-REPR'!D66+'CER-REPR'!D66+'ALB-REPR'!D62</f>
        <v>40.049999999999997</v>
      </c>
      <c r="D66" s="59">
        <f>'MEL-REPR'!D62+'NEC-REPR'!E62+'CIR-REPR'!E66+'CER-REPR'!E66+'ALB-REPR'!E62</f>
        <v>570</v>
      </c>
      <c r="E66" s="59">
        <f>'MEL-REPR'!E62+'NEC-REPR'!F62+'CIR-REPR'!F66+'CER-REPR'!F66+'ALB-REPR'!F62</f>
        <v>464</v>
      </c>
      <c r="F66" s="321">
        <f t="shared" ref="F66" si="52">IFERROR(B66/D66,"")</f>
        <v>4.9192982456140365E-2</v>
      </c>
      <c r="G66" s="321">
        <f t="shared" ref="G66" si="53">IFERROR(C66/E66,"")</f>
        <v>8.6314655172413782E-2</v>
      </c>
      <c r="H66" s="59">
        <f t="shared" si="46"/>
        <v>12.009999999999991</v>
      </c>
      <c r="I66" s="150">
        <f t="shared" si="47"/>
        <v>0.42831669044222487</v>
      </c>
    </row>
    <row r="67" spans="1:9" x14ac:dyDescent="0.3">
      <c r="A67" s="32" t="s">
        <v>52</v>
      </c>
      <c r="B67" s="4">
        <f>'MEL-REPR'!B63+'NEC-REPR'!C63+'CIR-REPR'!C67+'CER-REPR'!C67+'ALB-REPR'!C63</f>
        <v>15884.619999999997</v>
      </c>
      <c r="C67" s="4">
        <f>'MEL-REPR'!C63+'NEC-REPR'!D63+'CIR-REPR'!D67+'CER-REPR'!D67+'ALB-REPR'!D63</f>
        <v>17338.921250000014</v>
      </c>
      <c r="D67" s="4">
        <f>'MEL-REPR'!D63+'NEC-REPR'!E63+'CIR-REPR'!E67+'CER-REPR'!E67+'ALB-REPR'!E63</f>
        <v>22438</v>
      </c>
      <c r="E67" s="4">
        <f>'MEL-REPR'!E63+'NEC-REPR'!F63+'CIR-REPR'!F67+'CER-REPR'!F67+'ALB-REPR'!F63</f>
        <v>22099</v>
      </c>
      <c r="F67" s="85">
        <f>IFERROR(B67/D67,"")</f>
        <v>0.70793386219805676</v>
      </c>
      <c r="G67" s="85">
        <f>IFERROR(C67/E67,"")</f>
        <v>0.78460207475451438</v>
      </c>
      <c r="H67" s="151">
        <f t="shared" si="46"/>
        <v>1454.3012500000168</v>
      </c>
      <c r="I67" s="84">
        <f t="shared" si="47"/>
        <v>9.1554047248219694E-2</v>
      </c>
    </row>
    <row r="68" spans="1:9" x14ac:dyDescent="0.3">
      <c r="A68" s="128" t="s">
        <v>129</v>
      </c>
      <c r="B68" s="59">
        <f>'MEL-REPR'!B64+'NEC-REPR'!C64+'CIR-REPR'!C68+'CER-REPR'!C68+'ALB-REPR'!C64</f>
        <v>15884.619999999997</v>
      </c>
      <c r="C68" s="59">
        <f>'MEL-REPR'!C64+'NEC-REPR'!D64+'CIR-REPR'!D68+'CER-REPR'!D68+'ALB-REPR'!D64</f>
        <v>17338.921250000014</v>
      </c>
      <c r="D68" s="59">
        <f>'MEL-REPR'!D64+'NEC-REPR'!E64+'CIR-REPR'!E68+'CER-REPR'!E68+'ALB-REPR'!E64</f>
        <v>22438</v>
      </c>
      <c r="E68" s="59">
        <f>'MEL-REPR'!E64+'NEC-REPR'!F64+'CIR-REPR'!F68+'CER-REPR'!F68+'ALB-REPR'!F64</f>
        <v>18492</v>
      </c>
      <c r="F68" s="321">
        <f t="shared" ref="F68" si="54">IFERROR(B68/D68,"")</f>
        <v>0.70793386219805676</v>
      </c>
      <c r="G68" s="321">
        <f t="shared" ref="G68" si="55">IFERROR(C68/E68,"")</f>
        <v>0.9376444543586423</v>
      </c>
      <c r="H68" s="59">
        <f t="shared" si="46"/>
        <v>1454.3012500000168</v>
      </c>
      <c r="I68" s="150">
        <f t="shared" si="47"/>
        <v>9.1554047248219694E-2</v>
      </c>
    </row>
    <row r="69" spans="1:9" x14ac:dyDescent="0.3">
      <c r="A69" s="32" t="s">
        <v>53</v>
      </c>
      <c r="B69" s="4">
        <f>'MEL-REPR'!B65+'NEC-REPR'!C65+'CIR-REPR'!C69+'CER-REPR'!C69+'ALB-REPR'!C65</f>
        <v>651.80000000000018</v>
      </c>
      <c r="C69" s="4">
        <f>'MEL-REPR'!C65+'NEC-REPR'!D65+'CIR-REPR'!D69+'CER-REPR'!D69+'ALB-REPR'!D65</f>
        <v>637.36</v>
      </c>
      <c r="D69" s="4">
        <f>'MEL-REPR'!D65+'NEC-REPR'!E65+'CIR-REPR'!E69+'CER-REPR'!E69+'ALB-REPR'!E65</f>
        <v>825</v>
      </c>
      <c r="E69" s="4">
        <f>'MEL-REPR'!E65+'NEC-REPR'!F65+'CIR-REPR'!F69+'CER-REPR'!F69+'ALB-REPR'!F65</f>
        <v>771</v>
      </c>
      <c r="F69" s="85">
        <f>IFERROR(B69/D69,"")</f>
        <v>0.79006060606060624</v>
      </c>
      <c r="G69" s="85">
        <f>IFERROR(C69/E69,"")</f>
        <v>0.82666666666666666</v>
      </c>
      <c r="H69" s="151">
        <f t="shared" si="46"/>
        <v>-14.440000000000168</v>
      </c>
      <c r="I69" s="84">
        <f t="shared" si="47"/>
        <v>-2.2154034980055526E-2</v>
      </c>
    </row>
    <row r="70" spans="1:9" x14ac:dyDescent="0.3">
      <c r="A70" s="128" t="s">
        <v>130</v>
      </c>
      <c r="B70" s="59">
        <f>'MEL-REPR'!B66+'NEC-REPR'!C66+'CIR-REPR'!C70+'CER-REPR'!C70+'ALB-REPR'!C66</f>
        <v>651.80000000000018</v>
      </c>
      <c r="C70" s="59">
        <f>'MEL-REPR'!C66+'NEC-REPR'!D66+'CIR-REPR'!D70+'CER-REPR'!D70+'ALB-REPR'!D66</f>
        <v>637.36</v>
      </c>
      <c r="D70" s="59">
        <f>'MEL-REPR'!D66+'NEC-REPR'!E66+'CIR-REPR'!E70+'CER-REPR'!E70+'ALB-REPR'!E66</f>
        <v>825</v>
      </c>
      <c r="E70" s="59">
        <f>'MEL-REPR'!E66+'NEC-REPR'!F66+'CIR-REPR'!F70+'CER-REPR'!F70+'ALB-REPR'!F66</f>
        <v>771</v>
      </c>
      <c r="F70" s="321">
        <f t="shared" ref="F70" si="56">IFERROR(B70/D70,"")</f>
        <v>0.79006060606060624</v>
      </c>
      <c r="G70" s="321">
        <f t="shared" ref="G70" si="57">IFERROR(C70/E70,"")</f>
        <v>0.82666666666666666</v>
      </c>
      <c r="H70" s="59">
        <f t="shared" si="46"/>
        <v>-14.440000000000168</v>
      </c>
      <c r="I70" s="150">
        <f t="shared" si="47"/>
        <v>-2.2154034980055526E-2</v>
      </c>
    </row>
    <row r="71" spans="1:9" x14ac:dyDescent="0.3">
      <c r="A71" s="32" t="s">
        <v>88</v>
      </c>
      <c r="B71" s="4">
        <f>'MEL-REPR'!B67+'CIR-REPR'!C71+'CER-REPR'!C71+'ALB-REPR'!C67</f>
        <v>0</v>
      </c>
      <c r="C71" s="4">
        <f>'MEL-REPR'!C67+'CIR-REPR'!D71+'CER-REPR'!D71+'ALB-REPR'!D67</f>
        <v>0</v>
      </c>
      <c r="D71" s="4">
        <f>'MEL-REPR'!D67+'CIR-REPR'!E71+'CER-REPR'!E71+'ALB-REPR'!E67</f>
        <v>377</v>
      </c>
      <c r="E71" s="4">
        <f>'MEL-REPR'!E67+'CIR-REPR'!F71+'CER-REPR'!F71+'ALB-REPR'!F67</f>
        <v>378</v>
      </c>
      <c r="F71" s="85">
        <f>IFERROR(B71/D71,"")</f>
        <v>0</v>
      </c>
      <c r="G71" s="85">
        <f>IFERROR(C71/E71,"")</f>
        <v>0</v>
      </c>
      <c r="H71" s="151">
        <f t="shared" si="46"/>
        <v>0</v>
      </c>
      <c r="I71" s="84"/>
    </row>
    <row r="72" spans="1:9" x14ac:dyDescent="0.3">
      <c r="A72" s="128" t="s">
        <v>131</v>
      </c>
      <c r="B72" s="59">
        <f>'MEL-REPR'!B68+'CIR-REPR'!C72+'CER-REPR'!C72+'ALB-REPR'!C68</f>
        <v>0</v>
      </c>
      <c r="C72" s="59">
        <f>'MEL-REPR'!C68+'CIR-REPR'!D72+'CER-REPR'!D72+'ALB-REPR'!D68</f>
        <v>0</v>
      </c>
      <c r="D72" s="59">
        <f>'MEL-REPR'!D68+'CIR-REPR'!E72+'CER-REPR'!E72+'ALB-REPR'!E68</f>
        <v>224</v>
      </c>
      <c r="E72" s="59">
        <f>'MEL-REPR'!E68+'CIR-REPR'!F72+'CER-REPR'!F72+'ALB-REPR'!F68</f>
        <v>224</v>
      </c>
      <c r="F72" s="321">
        <f t="shared" ref="F72" si="58">IFERROR(B72/D72,"")</f>
        <v>0</v>
      </c>
      <c r="G72" s="321">
        <f t="shared" ref="G72" si="59">IFERROR(C72/E72,"")</f>
        <v>0</v>
      </c>
      <c r="H72" s="59">
        <f t="shared" si="46"/>
        <v>0</v>
      </c>
      <c r="I72" s="150"/>
    </row>
    <row r="73" spans="1:9" x14ac:dyDescent="0.3">
      <c r="A73" s="128" t="s">
        <v>132</v>
      </c>
      <c r="B73" s="59">
        <f>'MEL-REPR'!B69+'CIR-REPR'!C73+'CER-REPR'!C73+'ALB-REPR'!C69</f>
        <v>0</v>
      </c>
      <c r="C73" s="59">
        <f>'MEL-REPR'!C69+'CIR-REPR'!D73+'CER-REPR'!D73+'ALB-REPR'!D69</f>
        <v>0</v>
      </c>
      <c r="D73" s="59">
        <f>'MEL-REPR'!D69+'CIR-REPR'!E73+'CER-REPR'!E73+'ALB-REPR'!E69</f>
        <v>153</v>
      </c>
      <c r="E73" s="59">
        <f>'MEL-REPR'!E69+'CIR-REPR'!F73+'CER-REPR'!F73+'ALB-REPR'!F69</f>
        <v>154</v>
      </c>
      <c r="F73" s="321">
        <f t="shared" ref="F73" si="60">IFERROR(B73/D73,"")</f>
        <v>0</v>
      </c>
      <c r="G73" s="321">
        <f t="shared" ref="G73" si="61">IFERROR(C73/E73,"")</f>
        <v>0</v>
      </c>
      <c r="H73" s="59">
        <f t="shared" si="46"/>
        <v>0</v>
      </c>
      <c r="I73" s="150"/>
    </row>
    <row r="74" spans="1:9" x14ac:dyDescent="0.3">
      <c r="A74" s="32" t="s">
        <v>54</v>
      </c>
      <c r="B74" s="4">
        <f>'MEL-REPR'!B70+'NEC-REPR'!C67+'CIR-REPR'!C74+'CER-REPR'!C74+'ALB-REPR'!C70</f>
        <v>3.8400000000000003</v>
      </c>
      <c r="C74" s="4">
        <f>'MEL-REPR'!C70+'NEC-REPR'!D67+'CIR-REPR'!D74+'CER-REPR'!D74+'ALB-REPR'!D70</f>
        <v>3.6500000000000004</v>
      </c>
      <c r="D74" s="4">
        <f>'MEL-REPR'!D70+'NEC-REPR'!E67+'CIR-REPR'!E74+'CER-REPR'!E74+'ALB-REPR'!E70</f>
        <v>38</v>
      </c>
      <c r="E74" s="4">
        <f>'MEL-REPR'!E70+'NEC-REPR'!F67+'CIR-REPR'!F74+'CER-REPR'!F74+'ALB-REPR'!F70</f>
        <v>38</v>
      </c>
      <c r="F74" s="85">
        <f>IFERROR(B74/D74,"")</f>
        <v>0.10105263157894738</v>
      </c>
      <c r="G74" s="85">
        <f>IFERROR(C74/E74,"")</f>
        <v>9.6052631578947376E-2</v>
      </c>
      <c r="H74" s="151">
        <f t="shared" si="46"/>
        <v>-0.18999999999999995</v>
      </c>
      <c r="I74" s="84">
        <f>(C74/B74)-1</f>
        <v>-4.947916666666663E-2</v>
      </c>
    </row>
    <row r="75" spans="1:9" x14ac:dyDescent="0.3">
      <c r="A75" s="128" t="s">
        <v>133</v>
      </c>
      <c r="B75" s="59">
        <f>'MEL-REPR'!B71+'NEC-REPR'!C68+'CIR-REPR'!C75+'CER-REPR'!C75+'ALB-REPR'!C71</f>
        <v>1.88</v>
      </c>
      <c r="C75" s="59">
        <f>'MEL-REPR'!C71+'NEC-REPR'!D68+'CIR-REPR'!D75+'CER-REPR'!D75+'ALB-REPR'!D71</f>
        <v>1.93</v>
      </c>
      <c r="D75" s="59">
        <f>'MEL-REPR'!D71+'NEC-REPR'!E68+'CIR-REPR'!E75+'CER-REPR'!E75+'ALB-REPR'!E71</f>
        <v>5</v>
      </c>
      <c r="E75" s="59">
        <f>'MEL-REPR'!E71+'NEC-REPR'!F68+'CIR-REPR'!F75+'CER-REPR'!F75+'ALB-REPR'!F71</f>
        <v>5</v>
      </c>
      <c r="F75" s="321">
        <f t="shared" ref="F75:F76" si="62">IFERROR(B75/D75,"")</f>
        <v>0.376</v>
      </c>
      <c r="G75" s="321">
        <f t="shared" ref="G75:G76" si="63">IFERROR(C75/E75,"")</f>
        <v>0.38600000000000001</v>
      </c>
      <c r="H75" s="59">
        <f t="shared" si="46"/>
        <v>5.0000000000000044E-2</v>
      </c>
      <c r="I75" s="150">
        <f>(C75/B75)-1</f>
        <v>2.659574468085113E-2</v>
      </c>
    </row>
    <row r="76" spans="1:9" x14ac:dyDescent="0.3">
      <c r="A76" s="128" t="s">
        <v>134</v>
      </c>
      <c r="B76" s="59">
        <f>'MEL-REPR'!B72+'NEC-REPR'!C69+'CIR-REPR'!C76+'CER-REPR'!C76+'ALB-REPR'!C72</f>
        <v>1.8000000000000003</v>
      </c>
      <c r="C76" s="59">
        <f>'MEL-REPR'!C72+'NEC-REPR'!D69+'CIR-REPR'!D76+'CER-REPR'!D76+'ALB-REPR'!D72</f>
        <v>1.56</v>
      </c>
      <c r="D76" s="59">
        <f>'MEL-REPR'!D72+'NEC-REPR'!E69+'CIR-REPR'!E76+'CER-REPR'!E76+'ALB-REPR'!E72</f>
        <v>9</v>
      </c>
      <c r="E76" s="59">
        <f>'MEL-REPR'!E72+'NEC-REPR'!F69+'CIR-REPR'!F76+'CER-REPR'!F76+'ALB-REPR'!F72</f>
        <v>9</v>
      </c>
      <c r="F76" s="321">
        <f t="shared" si="62"/>
        <v>0.20000000000000004</v>
      </c>
      <c r="G76" s="321">
        <f t="shared" si="63"/>
        <v>0.17333333333333334</v>
      </c>
      <c r="H76" s="59">
        <f t="shared" ref="H76:H77" si="64">C76-B76</f>
        <v>-0.24000000000000021</v>
      </c>
      <c r="I76" s="150">
        <f t="shared" ref="I76:I77" si="65">(C76/B76)-1</f>
        <v>-0.13333333333333341</v>
      </c>
    </row>
    <row r="77" spans="1:9" x14ac:dyDescent="0.3">
      <c r="A77" s="128" t="s">
        <v>135</v>
      </c>
      <c r="B77" s="59">
        <f>'MEL-REPR'!B73+'CIR-REPR'!C77+'CER-REPR'!C77</f>
        <v>0.16</v>
      </c>
      <c r="C77" s="59">
        <f>'MEL-REPR'!C73+'CIR-REPR'!D77+'CER-REPR'!D77</f>
        <v>0.16</v>
      </c>
      <c r="D77" s="59">
        <f>'MEL-REPR'!D73+'CIR-REPR'!E77+'CER-REPR'!E77</f>
        <v>24</v>
      </c>
      <c r="E77" s="59">
        <f>'MEL-REPR'!E73+'CIR-REPR'!F77+'CER-REPR'!F77</f>
        <v>24</v>
      </c>
      <c r="F77" s="321">
        <f t="shared" ref="F77" si="66">IFERROR(B77/D77,"")</f>
        <v>6.6666666666666671E-3</v>
      </c>
      <c r="G77" s="321">
        <f t="shared" ref="G77" si="67">IFERROR(C77/E77,"")</f>
        <v>6.6666666666666671E-3</v>
      </c>
      <c r="H77" s="59">
        <f t="shared" si="64"/>
        <v>0</v>
      </c>
      <c r="I77" s="150">
        <f t="shared" si="65"/>
        <v>0</v>
      </c>
    </row>
    <row r="78" spans="1:9" ht="15.6" x14ac:dyDescent="0.3">
      <c r="A78" s="330" t="s">
        <v>57</v>
      </c>
      <c r="B78" s="331">
        <f>'MEL-REPR'!B74+'NEC-REPR'!C70+'CIR-REPR'!C78+'CER-REPR'!C78+'ALB-REPR'!C73</f>
        <v>109949.27</v>
      </c>
      <c r="C78" s="331">
        <f>'MEL-REPR'!C74+'NEC-REPR'!D70+'CIR-REPR'!D78+'CER-REPR'!D78+'ALB-REPR'!D73</f>
        <v>111917.91125</v>
      </c>
      <c r="D78" s="331">
        <f>'MEL-REPR'!D74+'NEC-REPR'!E70+'CIR-REPR'!E78+'CER-REPR'!E78+'ALB-REPR'!E73</f>
        <v>134190.77000000002</v>
      </c>
      <c r="E78" s="331">
        <f>'MEL-REPR'!E74+'NEC-REPR'!F70+'CIR-REPR'!F78+'CER-REPR'!F78+'ALB-REPR'!F73</f>
        <v>134792</v>
      </c>
      <c r="F78" s="332">
        <f t="shared" ref="F78" si="68">IFERROR(B78/D78,"")</f>
        <v>0.81935046650376919</v>
      </c>
      <c r="G78" s="332">
        <f t="shared" ref="G78" si="69">IFERROR(C78/E78,"")</f>
        <v>0.83030084315092889</v>
      </c>
      <c r="H78" s="333">
        <f>C78-B78</f>
        <v>1968.6412500000006</v>
      </c>
      <c r="I78" s="332">
        <f>(C78/B78)-1</f>
        <v>1.7904996095017278E-2</v>
      </c>
    </row>
    <row r="80" spans="1:9" x14ac:dyDescent="0.3">
      <c r="B80" s="48"/>
      <c r="C80" s="48"/>
      <c r="D80" s="48"/>
      <c r="E80" s="48"/>
    </row>
  </sheetData>
  <mergeCells count="5">
    <mergeCell ref="H9:I9"/>
    <mergeCell ref="A9:A10"/>
    <mergeCell ref="B9:C9"/>
    <mergeCell ref="D9:E9"/>
    <mergeCell ref="F9:G9"/>
  </mergeCells>
  <conditionalFormatting sqref="I21">
    <cfRule type="cellIs" dxfId="264" priority="35" operator="lessThan">
      <formula>0</formula>
    </cfRule>
  </conditionalFormatting>
  <conditionalFormatting sqref="I12:I19">
    <cfRule type="cellIs" dxfId="263" priority="55" operator="lessThan">
      <formula>0</formula>
    </cfRule>
  </conditionalFormatting>
  <conditionalFormatting sqref="I30">
    <cfRule type="cellIs" dxfId="262" priority="28" operator="lessThan">
      <formula>0</formula>
    </cfRule>
  </conditionalFormatting>
  <conditionalFormatting sqref="I42:I45">
    <cfRule type="cellIs" dxfId="261" priority="27" operator="lessThan">
      <formula>0</formula>
    </cfRule>
  </conditionalFormatting>
  <conditionalFormatting sqref="I41">
    <cfRule type="cellIs" dxfId="260" priority="26" operator="lessThan">
      <formula>0</formula>
    </cfRule>
  </conditionalFormatting>
  <conditionalFormatting sqref="I26">
    <cfRule type="cellIs" dxfId="259" priority="30" operator="lessThan">
      <formula>0</formula>
    </cfRule>
  </conditionalFormatting>
  <conditionalFormatting sqref="I31:I39">
    <cfRule type="cellIs" dxfId="258" priority="29" operator="lessThan">
      <formula>0</formula>
    </cfRule>
  </conditionalFormatting>
  <conditionalFormatting sqref="I27:I29">
    <cfRule type="cellIs" dxfId="257" priority="31" operator="lessThan">
      <formula>0</formula>
    </cfRule>
  </conditionalFormatting>
  <conditionalFormatting sqref="I22">
    <cfRule type="cellIs" dxfId="256" priority="32" operator="lessThan">
      <formula>0</formula>
    </cfRule>
  </conditionalFormatting>
  <conditionalFormatting sqref="I23:I25">
    <cfRule type="cellIs" dxfId="255" priority="33" operator="lessThan">
      <formula>0</formula>
    </cfRule>
  </conditionalFormatting>
  <conditionalFormatting sqref="I20">
    <cfRule type="cellIs" dxfId="254" priority="34" operator="lessThan">
      <formula>0</formula>
    </cfRule>
  </conditionalFormatting>
  <conditionalFormatting sqref="I74">
    <cfRule type="cellIs" dxfId="253" priority="3" operator="lessThan">
      <formula>0</formula>
    </cfRule>
  </conditionalFormatting>
  <conditionalFormatting sqref="I11">
    <cfRule type="cellIs" dxfId="252" priority="36" operator="lessThan">
      <formula>0</formula>
    </cfRule>
  </conditionalFormatting>
  <conditionalFormatting sqref="I40">
    <cfRule type="cellIs" dxfId="251" priority="25" operator="lessThan">
      <formula>0</formula>
    </cfRule>
  </conditionalFormatting>
  <conditionalFormatting sqref="I47">
    <cfRule type="cellIs" dxfId="250" priority="24" operator="lessThan">
      <formula>0</formula>
    </cfRule>
  </conditionalFormatting>
  <conditionalFormatting sqref="I46">
    <cfRule type="cellIs" dxfId="249" priority="23" operator="lessThan">
      <formula>0</formula>
    </cfRule>
  </conditionalFormatting>
  <conditionalFormatting sqref="I49:I52">
    <cfRule type="cellIs" dxfId="248" priority="22" operator="lessThan">
      <formula>0</formula>
    </cfRule>
  </conditionalFormatting>
  <conditionalFormatting sqref="I48">
    <cfRule type="cellIs" dxfId="247" priority="21" operator="lessThan">
      <formula>0</formula>
    </cfRule>
  </conditionalFormatting>
  <conditionalFormatting sqref="I54:I55">
    <cfRule type="cellIs" dxfId="246" priority="20" operator="lessThan">
      <formula>0</formula>
    </cfRule>
  </conditionalFormatting>
  <conditionalFormatting sqref="I53">
    <cfRule type="cellIs" dxfId="245" priority="19" operator="lessThan">
      <formula>0</formula>
    </cfRule>
  </conditionalFormatting>
  <conditionalFormatting sqref="I57:I60">
    <cfRule type="cellIs" dxfId="244" priority="18" operator="lessThan">
      <formula>0</formula>
    </cfRule>
  </conditionalFormatting>
  <conditionalFormatting sqref="I56">
    <cfRule type="cellIs" dxfId="243" priority="17" operator="lessThan">
      <formula>0</formula>
    </cfRule>
  </conditionalFormatting>
  <conditionalFormatting sqref="I62">
    <cfRule type="cellIs" dxfId="242" priority="16" operator="lessThan">
      <formula>0</formula>
    </cfRule>
  </conditionalFormatting>
  <conditionalFormatting sqref="I61">
    <cfRule type="cellIs" dxfId="241" priority="15" operator="lessThan">
      <formula>0</formula>
    </cfRule>
  </conditionalFormatting>
  <conditionalFormatting sqref="I64">
    <cfRule type="cellIs" dxfId="240" priority="14" operator="lessThan">
      <formula>0</formula>
    </cfRule>
  </conditionalFormatting>
  <conditionalFormatting sqref="I63">
    <cfRule type="cellIs" dxfId="239" priority="13" operator="lessThan">
      <formula>0</formula>
    </cfRule>
  </conditionalFormatting>
  <conditionalFormatting sqref="I66">
    <cfRule type="cellIs" dxfId="238" priority="12" operator="lessThan">
      <formula>0</formula>
    </cfRule>
  </conditionalFormatting>
  <conditionalFormatting sqref="I65">
    <cfRule type="cellIs" dxfId="237" priority="11" operator="lessThan">
      <formula>0</formula>
    </cfRule>
  </conditionalFormatting>
  <conditionalFormatting sqref="I68">
    <cfRule type="cellIs" dxfId="236" priority="10" operator="lessThan">
      <formula>0</formula>
    </cfRule>
  </conditionalFormatting>
  <conditionalFormatting sqref="I67">
    <cfRule type="cellIs" dxfId="235" priority="9" operator="lessThan">
      <formula>0</formula>
    </cfRule>
  </conditionalFormatting>
  <conditionalFormatting sqref="I70">
    <cfRule type="cellIs" dxfId="234" priority="8" operator="lessThan">
      <formula>0</formula>
    </cfRule>
  </conditionalFormatting>
  <conditionalFormatting sqref="I69">
    <cfRule type="cellIs" dxfId="233" priority="7" operator="lessThan">
      <formula>0</formula>
    </cfRule>
  </conditionalFormatting>
  <conditionalFormatting sqref="I72:I73">
    <cfRule type="cellIs" dxfId="232" priority="6" operator="lessThan">
      <formula>0</formula>
    </cfRule>
  </conditionalFormatting>
  <conditionalFormatting sqref="I71">
    <cfRule type="cellIs" dxfId="231" priority="5" operator="lessThan">
      <formula>0</formula>
    </cfRule>
  </conditionalFormatting>
  <conditionalFormatting sqref="I75:I77">
    <cfRule type="cellIs" dxfId="230" priority="4" operator="lessThan">
      <formula>0</formula>
    </cfRule>
  </conditionalFormatting>
  <conditionalFormatting sqref="U37:U43">
    <cfRule type="cellIs" dxfId="229" priority="1" operator="lessThan">
      <formula>0</formula>
    </cfRule>
  </conditionalFormatting>
  <hyperlinks>
    <hyperlink ref="B2" r:id="rId1" xr:uid="{00000000-0004-0000-0300-000000000000}"/>
    <hyperlink ref="B1" r:id="rId2" xr:uid="{00000000-0004-0000-0300-000001000000}"/>
    <hyperlink ref="I1" location="ÍNDICE!A1" display="ÍNDICE!A1" xr:uid="{00000000-0004-0000-0300-000002000000}"/>
  </hyperlinks>
  <pageMargins left="0.7" right="0.7" top="0.75" bottom="0.75" header="0.3" footer="0.3"/>
  <pageSetup paperSize="9"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P222"/>
  <sheetViews>
    <sheetView topLeftCell="A37" zoomScale="85" zoomScaleNormal="85" workbookViewId="0">
      <selection activeCell="Q149" sqref="Q149"/>
    </sheetView>
  </sheetViews>
  <sheetFormatPr baseColWidth="10" defaultRowHeight="14.4" x14ac:dyDescent="0.3"/>
  <cols>
    <col min="1" max="1" width="28.109375" bestFit="1" customWidth="1"/>
    <col min="2" max="2" width="13.6640625" customWidth="1"/>
    <col min="3" max="3" width="12.6640625" customWidth="1"/>
    <col min="4" max="4" width="13.5546875" customWidth="1"/>
    <col min="5" max="5" width="12.44140625" customWidth="1"/>
    <col min="6" max="6" width="12.33203125" customWidth="1"/>
    <col min="7" max="7" width="13.109375" customWidth="1"/>
    <col min="8" max="8" width="16.88671875" customWidth="1"/>
    <col min="9" max="9" width="15.88671875" customWidth="1"/>
    <col min="11" max="11" width="13" bestFit="1" customWidth="1"/>
  </cols>
  <sheetData>
    <row r="1" spans="1:16" x14ac:dyDescent="0.3">
      <c r="A1" s="157" t="s">
        <v>141</v>
      </c>
      <c r="B1" s="49" t="s">
        <v>147</v>
      </c>
      <c r="H1" s="243" t="s">
        <v>156</v>
      </c>
      <c r="I1" s="49" t="s">
        <v>157</v>
      </c>
    </row>
    <row r="2" spans="1:16" x14ac:dyDescent="0.3">
      <c r="B2" s="49" t="s">
        <v>142</v>
      </c>
      <c r="C2" s="39"/>
      <c r="D2" s="39"/>
      <c r="E2" s="39"/>
      <c r="F2" s="39"/>
      <c r="G2" s="39"/>
      <c r="H2" s="39"/>
    </row>
    <row r="3" spans="1:16" x14ac:dyDescent="0.3">
      <c r="B3" s="49" t="s">
        <v>189</v>
      </c>
      <c r="C3" s="39"/>
      <c r="D3" s="39"/>
      <c r="E3" s="39"/>
      <c r="F3" s="39"/>
      <c r="G3" s="39"/>
      <c r="H3" s="39"/>
    </row>
    <row r="4" spans="1:16" x14ac:dyDescent="0.3">
      <c r="C4" s="39"/>
      <c r="D4" s="39"/>
      <c r="E4" s="39"/>
      <c r="F4" s="39"/>
      <c r="G4" s="39"/>
      <c r="H4" s="39"/>
      <c r="I4" s="347"/>
      <c r="J4" s="242"/>
    </row>
    <row r="5" spans="1:16" x14ac:dyDescent="0.3">
      <c r="C5" s="39"/>
      <c r="D5" s="39"/>
      <c r="E5" s="39"/>
      <c r="F5" s="39"/>
      <c r="G5" s="39"/>
      <c r="H5" s="39"/>
      <c r="I5" s="242"/>
      <c r="J5" s="242"/>
    </row>
    <row r="6" spans="1:16" x14ac:dyDescent="0.3">
      <c r="C6" s="39"/>
      <c r="D6" s="39"/>
      <c r="E6" s="39"/>
      <c r="F6" s="39"/>
      <c r="G6" s="39"/>
      <c r="H6" s="39"/>
    </row>
    <row r="7" spans="1:16" ht="20.399999999999999" x14ac:dyDescent="0.3">
      <c r="A7" s="58" t="s">
        <v>183</v>
      </c>
      <c r="B7" s="58"/>
      <c r="C7" s="58"/>
      <c r="D7" s="58"/>
      <c r="E7" s="39"/>
      <c r="F7" s="39"/>
      <c r="G7" s="39"/>
      <c r="H7" s="39"/>
    </row>
    <row r="8" spans="1:16" x14ac:dyDescent="0.3">
      <c r="E8" s="37"/>
      <c r="F8" s="143"/>
    </row>
    <row r="9" spans="1:16" ht="42.9" customHeight="1" x14ac:dyDescent="0.3">
      <c r="A9" s="375" t="s">
        <v>58</v>
      </c>
      <c r="B9" s="377" t="s">
        <v>1</v>
      </c>
      <c r="C9" s="382"/>
      <c r="D9" s="377" t="s">
        <v>84</v>
      </c>
      <c r="E9" s="382"/>
      <c r="F9" s="377" t="s">
        <v>85</v>
      </c>
      <c r="G9" s="378"/>
      <c r="H9" s="379" t="s">
        <v>3</v>
      </c>
      <c r="I9" s="380"/>
      <c r="J9" s="144"/>
      <c r="L9" t="s">
        <v>216</v>
      </c>
      <c r="O9" t="s">
        <v>218</v>
      </c>
    </row>
    <row r="10" spans="1:16" x14ac:dyDescent="0.3">
      <c r="A10" s="376"/>
      <c r="B10" s="57">
        <v>2020</v>
      </c>
      <c r="C10" s="340">
        <v>2021</v>
      </c>
      <c r="D10" s="340">
        <v>2020</v>
      </c>
      <c r="E10" s="340">
        <v>2021</v>
      </c>
      <c r="F10" s="340">
        <v>2020</v>
      </c>
      <c r="G10" s="340">
        <v>2021</v>
      </c>
      <c r="H10" s="57" t="s">
        <v>4</v>
      </c>
      <c r="I10" s="57" t="s">
        <v>74</v>
      </c>
      <c r="L10">
        <v>2020</v>
      </c>
      <c r="M10">
        <v>2021</v>
      </c>
      <c r="N10" t="s">
        <v>217</v>
      </c>
      <c r="O10">
        <v>2021</v>
      </c>
      <c r="P10" t="s">
        <v>217</v>
      </c>
    </row>
    <row r="11" spans="1:16" x14ac:dyDescent="0.3">
      <c r="A11" s="31" t="s">
        <v>6</v>
      </c>
      <c r="B11" s="4">
        <v>1632.15</v>
      </c>
      <c r="C11" s="4">
        <f>D84+D151+D198</f>
        <v>1664.6699999999996</v>
      </c>
      <c r="D11" s="4">
        <v>2262</v>
      </c>
      <c r="E11" s="4">
        <v>2437</v>
      </c>
      <c r="F11" s="85">
        <f>IFERROR(B11/D11,"")</f>
        <v>0.72155172413793112</v>
      </c>
      <c r="G11" s="85">
        <f>IFERROR(C11/E11,"")</f>
        <v>0.68308165777595387</v>
      </c>
      <c r="H11" s="4">
        <f>C11-B11</f>
        <v>32.519999999999527</v>
      </c>
      <c r="I11" s="84">
        <f>(C11/B11)-1</f>
        <v>1.9924639279477629E-2</v>
      </c>
      <c r="J11" s="145"/>
      <c r="K11" t="s">
        <v>6</v>
      </c>
      <c r="L11" s="48">
        <f>B11</f>
        <v>1632.15</v>
      </c>
      <c r="M11" s="48">
        <f>C11</f>
        <v>1664.6699999999996</v>
      </c>
      <c r="N11" s="143">
        <f>I11</f>
        <v>1.9924639279477629E-2</v>
      </c>
      <c r="O11" s="48">
        <f>E11</f>
        <v>2437</v>
      </c>
      <c r="P11" s="143">
        <f>G11</f>
        <v>0.68308165777595387</v>
      </c>
    </row>
    <row r="12" spans="1:16" x14ac:dyDescent="0.3">
      <c r="A12" s="128" t="s">
        <v>89</v>
      </c>
      <c r="B12" s="59">
        <v>177.57</v>
      </c>
      <c r="C12" s="59">
        <f>D85+D152</f>
        <v>213.87</v>
      </c>
      <c r="D12" s="59">
        <v>185</v>
      </c>
      <c r="E12" s="21">
        <v>234</v>
      </c>
      <c r="F12" s="70">
        <f t="shared" ref="F12:G74" si="0">IFERROR(B12/D12,"")</f>
        <v>0.95983783783783783</v>
      </c>
      <c r="G12" s="70">
        <f t="shared" si="0"/>
        <v>0.91397435897435897</v>
      </c>
      <c r="H12" s="149">
        <f t="shared" ref="H12:H54" si="1">C12-B12</f>
        <v>36.300000000000011</v>
      </c>
      <c r="I12" s="150">
        <f t="shared" ref="I12:I39" si="2">(C12/B12)-1</f>
        <v>0.20442642338232808</v>
      </c>
      <c r="K12" t="s">
        <v>15</v>
      </c>
      <c r="L12" s="48">
        <f>B20</f>
        <v>12269.290000000008</v>
      </c>
      <c r="M12" s="48">
        <f>C20</f>
        <v>12043.990000000009</v>
      </c>
      <c r="N12" s="143">
        <f>I20</f>
        <v>-1.8362920755805701E-2</v>
      </c>
      <c r="O12" s="48">
        <f>E20</f>
        <v>12098</v>
      </c>
      <c r="P12" s="143">
        <f>G20</f>
        <v>0.99553562572326082</v>
      </c>
    </row>
    <row r="13" spans="1:16" x14ac:dyDescent="0.3">
      <c r="A13" s="128" t="s">
        <v>90</v>
      </c>
      <c r="B13" s="59">
        <v>28.540000000000003</v>
      </c>
      <c r="C13" s="59">
        <f>D86+D153+D199</f>
        <v>16.84</v>
      </c>
      <c r="D13" s="59">
        <v>84</v>
      </c>
      <c r="E13" s="21">
        <v>84</v>
      </c>
      <c r="F13" s="70">
        <f t="shared" si="0"/>
        <v>0.33976190476190482</v>
      </c>
      <c r="G13" s="70">
        <f t="shared" si="0"/>
        <v>0.20047619047619047</v>
      </c>
      <c r="H13" s="149">
        <f>C13-B13</f>
        <v>-11.700000000000003</v>
      </c>
      <c r="I13" s="150">
        <f t="shared" si="2"/>
        <v>-0.40995094604064475</v>
      </c>
      <c r="K13" t="s">
        <v>19</v>
      </c>
      <c r="L13" s="48">
        <f>B24</f>
        <v>1806.13</v>
      </c>
      <c r="M13" s="48">
        <f>C24</f>
        <v>1673.4800000000005</v>
      </c>
      <c r="N13" s="143">
        <f>I24</f>
        <v>-7.3444325712988312E-2</v>
      </c>
      <c r="O13" s="48">
        <f>E24</f>
        <v>2186</v>
      </c>
      <c r="P13" s="143">
        <f>G24</f>
        <v>0.76554437328453817</v>
      </c>
    </row>
    <row r="14" spans="1:16" x14ac:dyDescent="0.3">
      <c r="A14" s="128" t="s">
        <v>91</v>
      </c>
      <c r="B14" s="59">
        <v>73.769999999999982</v>
      </c>
      <c r="C14" s="59">
        <f>D87</f>
        <v>69.069999999999993</v>
      </c>
      <c r="D14" s="59">
        <v>76</v>
      </c>
      <c r="E14" s="21">
        <v>82</v>
      </c>
      <c r="F14" s="70">
        <f t="shared" si="0"/>
        <v>0.97065789473684183</v>
      </c>
      <c r="G14" s="70">
        <f t="shared" si="0"/>
        <v>0.84231707317073168</v>
      </c>
      <c r="H14" s="149">
        <f t="shared" si="1"/>
        <v>-4.6999999999999886</v>
      </c>
      <c r="I14" s="150">
        <f t="shared" si="2"/>
        <v>-6.3711535854683365E-2</v>
      </c>
      <c r="K14" t="s">
        <v>61</v>
      </c>
      <c r="L14" s="48">
        <f>B36</f>
        <v>1684.0700000000006</v>
      </c>
      <c r="M14" s="48">
        <f>C36</f>
        <v>1699.5400000000002</v>
      </c>
      <c r="N14" s="143">
        <f>I36</f>
        <v>9.18607896346324E-3</v>
      </c>
      <c r="O14" s="48">
        <f>E36</f>
        <v>1795</v>
      </c>
      <c r="P14" s="143">
        <f>G36</f>
        <v>0.94681894150417834</v>
      </c>
    </row>
    <row r="15" spans="1:16" x14ac:dyDescent="0.3">
      <c r="A15" s="128" t="s">
        <v>92</v>
      </c>
      <c r="B15" s="59">
        <v>327.3</v>
      </c>
      <c r="C15" s="59">
        <f t="shared" ref="C15:C19" si="3">D88</f>
        <v>390.25000000000017</v>
      </c>
      <c r="D15" s="59">
        <v>623</v>
      </c>
      <c r="E15" s="21">
        <v>669</v>
      </c>
      <c r="F15" s="70">
        <f t="shared" si="0"/>
        <v>0.52536115569823438</v>
      </c>
      <c r="G15" s="70">
        <f t="shared" si="0"/>
        <v>0.58333333333333359</v>
      </c>
      <c r="H15" s="149">
        <f t="shared" si="1"/>
        <v>62.950000000000159</v>
      </c>
      <c r="I15" s="150">
        <f t="shared" si="2"/>
        <v>0.1923311946226709</v>
      </c>
      <c r="K15" t="s">
        <v>38</v>
      </c>
      <c r="L15" s="48">
        <f>B44</f>
        <v>9792.9499999999989</v>
      </c>
      <c r="M15" s="48">
        <f>C44</f>
        <v>9843.7900000000027</v>
      </c>
      <c r="N15" s="143">
        <f>I44</f>
        <v>5.1914897962312967E-3</v>
      </c>
      <c r="O15" s="48">
        <f>E44</f>
        <v>10146</v>
      </c>
      <c r="P15" s="143">
        <f>G44</f>
        <v>0.97021387739010478</v>
      </c>
    </row>
    <row r="16" spans="1:16" x14ac:dyDescent="0.3">
      <c r="A16" s="128" t="s">
        <v>93</v>
      </c>
      <c r="B16" s="59">
        <v>205.13</v>
      </c>
      <c r="C16" s="59">
        <f t="shared" si="3"/>
        <v>191.81999999999996</v>
      </c>
      <c r="D16" s="59">
        <v>455</v>
      </c>
      <c r="E16" s="21">
        <v>465</v>
      </c>
      <c r="F16" s="70">
        <f t="shared" si="0"/>
        <v>0.45083516483516484</v>
      </c>
      <c r="G16" s="70">
        <f t="shared" si="0"/>
        <v>0.41251612903225798</v>
      </c>
      <c r="H16" s="149">
        <f t="shared" si="1"/>
        <v>-13.310000000000031</v>
      </c>
      <c r="I16" s="150">
        <f t="shared" si="2"/>
        <v>-6.4885682250280463E-2</v>
      </c>
      <c r="K16" t="s">
        <v>43</v>
      </c>
      <c r="L16" s="48">
        <f>B49</f>
        <v>3034.5400000000009</v>
      </c>
      <c r="M16" s="48">
        <f>C49</f>
        <v>3631.3999999999974</v>
      </c>
      <c r="N16" s="143">
        <f>I49</f>
        <v>0.19668878973419246</v>
      </c>
      <c r="O16" s="48">
        <f>E49</f>
        <v>3368</v>
      </c>
      <c r="P16" s="143">
        <f>G49</f>
        <v>1.078206650831353</v>
      </c>
    </row>
    <row r="17" spans="1:16" x14ac:dyDescent="0.3">
      <c r="A17" s="128" t="s">
        <v>94</v>
      </c>
      <c r="B17" s="59">
        <v>105.72</v>
      </c>
      <c r="C17" s="59">
        <f t="shared" si="3"/>
        <v>107.75000000000001</v>
      </c>
      <c r="D17" s="59">
        <v>166</v>
      </c>
      <c r="E17" s="21">
        <v>177</v>
      </c>
      <c r="F17" s="70">
        <f t="shared" si="0"/>
        <v>0.63686746987951803</v>
      </c>
      <c r="G17" s="70">
        <f t="shared" si="0"/>
        <v>0.60875706214689274</v>
      </c>
      <c r="H17" s="149">
        <f t="shared" si="1"/>
        <v>2.0300000000000153</v>
      </c>
      <c r="I17" s="150">
        <f t="shared" si="2"/>
        <v>1.920166477487717E-2</v>
      </c>
      <c r="K17" t="s">
        <v>50</v>
      </c>
      <c r="L17" s="48">
        <f>B59</f>
        <v>357.97</v>
      </c>
      <c r="M17" s="48">
        <f>C59</f>
        <v>318.47000000000003</v>
      </c>
      <c r="N17" s="143">
        <f>I59</f>
        <v>-0.11034444227169871</v>
      </c>
      <c r="O17" s="48">
        <f>E59</f>
        <v>377</v>
      </c>
      <c r="P17" s="143">
        <f>G59</f>
        <v>0.84474801061007965</v>
      </c>
    </row>
    <row r="18" spans="1:16" x14ac:dyDescent="0.3">
      <c r="A18" s="128" t="s">
        <v>95</v>
      </c>
      <c r="B18" s="59">
        <v>13.67</v>
      </c>
      <c r="C18" s="59">
        <f t="shared" si="3"/>
        <v>3.5999999999999996</v>
      </c>
      <c r="D18" s="59">
        <v>93</v>
      </c>
      <c r="E18" s="21">
        <v>90</v>
      </c>
      <c r="F18" s="70">
        <f t="shared" si="0"/>
        <v>0.14698924731182797</v>
      </c>
      <c r="G18" s="70">
        <f t="shared" si="0"/>
        <v>3.9999999999999994E-2</v>
      </c>
      <c r="H18" s="149">
        <f t="shared" si="1"/>
        <v>-10.07</v>
      </c>
      <c r="I18" s="150">
        <f t="shared" si="2"/>
        <v>-0.73664959765910754</v>
      </c>
      <c r="K18" t="s">
        <v>52</v>
      </c>
      <c r="L18" s="48">
        <f>B63</f>
        <v>6676.9199999999964</v>
      </c>
      <c r="M18" s="48">
        <f>C63</f>
        <v>7313.7820000000065</v>
      </c>
      <c r="N18" s="143">
        <f>I63</f>
        <v>9.5382601558804181E-2</v>
      </c>
      <c r="O18" s="48">
        <f>E63</f>
        <v>9425</v>
      </c>
      <c r="P18" s="143">
        <f>G63</f>
        <v>0.77599809018567711</v>
      </c>
    </row>
    <row r="19" spans="1:16" x14ac:dyDescent="0.3">
      <c r="A19" s="128" t="s">
        <v>96</v>
      </c>
      <c r="B19" s="59">
        <v>700.45</v>
      </c>
      <c r="C19" s="59">
        <f t="shared" si="3"/>
        <v>538.03999999999962</v>
      </c>
      <c r="D19" s="59">
        <v>580</v>
      </c>
      <c r="E19" s="21">
        <v>636</v>
      </c>
      <c r="F19" s="70">
        <f t="shared" si="0"/>
        <v>1.2076724137931034</v>
      </c>
      <c r="G19" s="70">
        <f t="shared" si="0"/>
        <v>0.84597484276729495</v>
      </c>
      <c r="H19" s="149">
        <f>C19-B19</f>
        <v>-162.41000000000042</v>
      </c>
      <c r="I19" s="150">
        <f t="shared" si="2"/>
        <v>-0.23186522949532506</v>
      </c>
      <c r="K19" t="s">
        <v>53</v>
      </c>
      <c r="L19" s="48">
        <f>B65</f>
        <v>347.31000000000006</v>
      </c>
      <c r="M19" s="48">
        <f>C65</f>
        <v>315.54000000000008</v>
      </c>
      <c r="N19" s="143">
        <f>I65</f>
        <v>-9.1474475252656062E-2</v>
      </c>
      <c r="O19" s="48">
        <f>E65</f>
        <v>368</v>
      </c>
      <c r="P19" s="143">
        <f>G65</f>
        <v>0.85744565217391322</v>
      </c>
    </row>
    <row r="20" spans="1:16" x14ac:dyDescent="0.3">
      <c r="A20" s="32" t="s">
        <v>15</v>
      </c>
      <c r="B20" s="7">
        <f>SUM(B21:B23)</f>
        <v>12269.290000000008</v>
      </c>
      <c r="C20" s="7">
        <f>D93+D158+D200</f>
        <v>12043.990000000009</v>
      </c>
      <c r="D20" s="7">
        <v>12032</v>
      </c>
      <c r="E20" s="7">
        <v>12098</v>
      </c>
      <c r="F20" s="85">
        <f t="shared" si="0"/>
        <v>1.019721575797873</v>
      </c>
      <c r="G20" s="85">
        <f t="shared" si="0"/>
        <v>0.99553562572326082</v>
      </c>
      <c r="H20" s="151">
        <f t="shared" si="1"/>
        <v>-225.29999999999927</v>
      </c>
      <c r="I20" s="68">
        <f>(C20/B20)-1</f>
        <v>-1.8362920755805701E-2</v>
      </c>
    </row>
    <row r="21" spans="1:16" x14ac:dyDescent="0.3">
      <c r="A21" s="128" t="s">
        <v>97</v>
      </c>
      <c r="B21" s="59">
        <v>6007.2000000000089</v>
      </c>
      <c r="C21" s="59">
        <f>D94+D159+D201</f>
        <v>5926.2000000000053</v>
      </c>
      <c r="D21" s="59">
        <v>5794</v>
      </c>
      <c r="E21" s="59">
        <v>5764</v>
      </c>
      <c r="F21" s="70">
        <f t="shared" si="0"/>
        <v>1.0367966862271329</v>
      </c>
      <c r="G21" s="70">
        <f t="shared" si="0"/>
        <v>1.0281401804302577</v>
      </c>
      <c r="H21" s="149">
        <f t="shared" si="1"/>
        <v>-81.000000000003638</v>
      </c>
      <c r="I21" s="150">
        <f t="shared" si="2"/>
        <v>-1.3483819416700515E-2</v>
      </c>
    </row>
    <row r="22" spans="1:16" x14ac:dyDescent="0.3">
      <c r="A22" s="128" t="s">
        <v>98</v>
      </c>
      <c r="B22" s="59">
        <v>1546.9199999999996</v>
      </c>
      <c r="C22" s="59">
        <f>D95+D160</f>
        <v>1474.46</v>
      </c>
      <c r="D22" s="59">
        <v>1627</v>
      </c>
      <c r="E22" s="59">
        <v>1514</v>
      </c>
      <c r="F22" s="70">
        <f t="shared" si="0"/>
        <v>0.95078057775046076</v>
      </c>
      <c r="G22" s="70">
        <f t="shared" si="0"/>
        <v>0.97388375165125496</v>
      </c>
      <c r="H22" s="149">
        <f t="shared" si="1"/>
        <v>-72.459999999999582</v>
      </c>
      <c r="I22" s="150">
        <f t="shared" si="2"/>
        <v>-4.684146562200997E-2</v>
      </c>
    </row>
    <row r="23" spans="1:16" x14ac:dyDescent="0.3">
      <c r="A23" s="128" t="s">
        <v>99</v>
      </c>
      <c r="B23" s="59">
        <v>4715.170000000001</v>
      </c>
      <c r="C23" s="59">
        <f>D96+D161+D202</f>
        <v>4643.3300000000036</v>
      </c>
      <c r="D23" s="59">
        <v>4611</v>
      </c>
      <c r="E23" s="59">
        <v>4820</v>
      </c>
      <c r="F23" s="70">
        <f t="shared" si="0"/>
        <v>1.0225916287139452</v>
      </c>
      <c r="G23" s="70">
        <f t="shared" si="0"/>
        <v>0.96334647302904641</v>
      </c>
      <c r="H23" s="149">
        <f t="shared" si="1"/>
        <v>-71.839999999997417</v>
      </c>
      <c r="I23" s="150">
        <f t="shared" si="2"/>
        <v>-1.5235929987677532E-2</v>
      </c>
    </row>
    <row r="24" spans="1:16" x14ac:dyDescent="0.3">
      <c r="A24" s="32" t="s">
        <v>19</v>
      </c>
      <c r="B24" s="7">
        <v>1806.13</v>
      </c>
      <c r="C24" s="7">
        <f>D97+D162+D203</f>
        <v>1673.4800000000005</v>
      </c>
      <c r="D24" s="7">
        <v>2340</v>
      </c>
      <c r="E24" s="7">
        <v>2186</v>
      </c>
      <c r="F24" s="85">
        <f t="shared" si="0"/>
        <v>0.77185042735042741</v>
      </c>
      <c r="G24" s="85">
        <f t="shared" si="0"/>
        <v>0.76554437328453817</v>
      </c>
      <c r="H24" s="151">
        <f t="shared" si="1"/>
        <v>-132.64999999999964</v>
      </c>
      <c r="I24" s="68">
        <f t="shared" si="2"/>
        <v>-7.3444325712988312E-2</v>
      </c>
    </row>
    <row r="25" spans="1:16" x14ac:dyDescent="0.3">
      <c r="A25" s="128" t="s">
        <v>100</v>
      </c>
      <c r="B25" s="59">
        <v>150.03000000000003</v>
      </c>
      <c r="C25" s="59">
        <f>D98+D163+D204</f>
        <v>176.55</v>
      </c>
      <c r="D25" s="59">
        <v>344</v>
      </c>
      <c r="E25" s="59">
        <v>344</v>
      </c>
      <c r="F25" s="70">
        <f t="shared" si="0"/>
        <v>0.43613372093023267</v>
      </c>
      <c r="G25" s="70">
        <f t="shared" si="0"/>
        <v>0.51322674418604652</v>
      </c>
      <c r="H25" s="149">
        <f t="shared" si="1"/>
        <v>26.519999999999982</v>
      </c>
      <c r="I25" s="150">
        <f t="shared" si="2"/>
        <v>0.1767646470705857</v>
      </c>
    </row>
    <row r="26" spans="1:16" x14ac:dyDescent="0.3">
      <c r="A26" s="128" t="s">
        <v>101</v>
      </c>
      <c r="B26" s="59">
        <v>67.37</v>
      </c>
      <c r="C26" s="59">
        <f>D99+D164</f>
        <v>84.350000000000037</v>
      </c>
      <c r="D26" s="59">
        <v>337</v>
      </c>
      <c r="E26" s="59">
        <v>334</v>
      </c>
      <c r="F26" s="70">
        <f t="shared" si="0"/>
        <v>0.19991097922848666</v>
      </c>
      <c r="G26" s="70">
        <f t="shared" si="0"/>
        <v>0.25254491017964081</v>
      </c>
      <c r="H26" s="149">
        <f t="shared" si="1"/>
        <v>16.980000000000032</v>
      </c>
      <c r="I26" s="150">
        <f t="shared" si="2"/>
        <v>0.25204096778981788</v>
      </c>
    </row>
    <row r="27" spans="1:16" x14ac:dyDescent="0.3">
      <c r="A27" s="128" t="s">
        <v>102</v>
      </c>
      <c r="B27" s="59">
        <v>1588.73</v>
      </c>
      <c r="C27" s="59">
        <f>D100+D165+D205</f>
        <v>1412.5800000000002</v>
      </c>
      <c r="D27" s="59">
        <v>1659</v>
      </c>
      <c r="E27" s="59">
        <v>1508</v>
      </c>
      <c r="F27" s="70">
        <f t="shared" si="0"/>
        <v>0.95764315852923454</v>
      </c>
      <c r="G27" s="70">
        <f t="shared" si="0"/>
        <v>0.9367241379310346</v>
      </c>
      <c r="H27" s="149">
        <f t="shared" si="1"/>
        <v>-176.14999999999986</v>
      </c>
      <c r="I27" s="150">
        <f t="shared" si="2"/>
        <v>-0.11087472383601993</v>
      </c>
    </row>
    <row r="28" spans="1:16" x14ac:dyDescent="0.3">
      <c r="A28" s="32" t="s">
        <v>60</v>
      </c>
      <c r="B28" s="7">
        <v>28.28</v>
      </c>
      <c r="C28" s="7">
        <f>D101+D166</f>
        <v>29.54</v>
      </c>
      <c r="D28" s="7">
        <v>54</v>
      </c>
      <c r="E28" s="24">
        <v>53</v>
      </c>
      <c r="F28" s="85">
        <f t="shared" si="0"/>
        <v>0.52370370370370367</v>
      </c>
      <c r="G28" s="85">
        <f t="shared" si="0"/>
        <v>0.5573584905660377</v>
      </c>
      <c r="H28" s="151">
        <f t="shared" si="1"/>
        <v>1.259999999999998</v>
      </c>
      <c r="I28" s="68">
        <f t="shared" si="2"/>
        <v>4.4554455445544372E-2</v>
      </c>
    </row>
    <row r="29" spans="1:16" x14ac:dyDescent="0.3">
      <c r="A29" s="128" t="s">
        <v>103</v>
      </c>
      <c r="B29" s="59">
        <v>1.5500000000000003</v>
      </c>
      <c r="C29" s="59">
        <f>D102</f>
        <v>1.02</v>
      </c>
      <c r="D29" s="59">
        <v>24</v>
      </c>
      <c r="E29" s="21">
        <v>24</v>
      </c>
      <c r="F29" s="70">
        <f t="shared" si="0"/>
        <v>6.458333333333334E-2</v>
      </c>
      <c r="G29" s="70">
        <f t="shared" si="0"/>
        <v>4.2500000000000003E-2</v>
      </c>
      <c r="H29" s="149">
        <f t="shared" si="1"/>
        <v>-0.53000000000000025</v>
      </c>
      <c r="I29" s="150">
        <f t="shared" si="2"/>
        <v>-0.34193548387096784</v>
      </c>
    </row>
    <row r="30" spans="1:16" x14ac:dyDescent="0.3">
      <c r="A30" s="128" t="s">
        <v>104</v>
      </c>
      <c r="B30" s="59">
        <v>1.8400000000000003</v>
      </c>
      <c r="C30" s="59">
        <f>D103</f>
        <v>2.1899999999999995</v>
      </c>
      <c r="D30" s="59">
        <v>2</v>
      </c>
      <c r="E30" s="21">
        <v>2</v>
      </c>
      <c r="F30" s="70">
        <f t="shared" si="0"/>
        <v>0.92000000000000015</v>
      </c>
      <c r="G30" s="70">
        <f t="shared" si="0"/>
        <v>1.0949999999999998</v>
      </c>
      <c r="H30" s="149">
        <f t="shared" si="1"/>
        <v>0.3499999999999992</v>
      </c>
      <c r="I30" s="150">
        <f t="shared" si="2"/>
        <v>0.19021739130434745</v>
      </c>
    </row>
    <row r="31" spans="1:16" x14ac:dyDescent="0.3">
      <c r="A31" s="128" t="s">
        <v>105</v>
      </c>
      <c r="B31" s="59">
        <v>1.3900000000000001</v>
      </c>
      <c r="C31" s="59">
        <f>D104</f>
        <v>1.0300000000000002</v>
      </c>
      <c r="D31" s="59">
        <v>3</v>
      </c>
      <c r="E31" s="21">
        <v>2</v>
      </c>
      <c r="F31" s="70">
        <f t="shared" si="0"/>
        <v>0.46333333333333337</v>
      </c>
      <c r="G31" s="70">
        <f t="shared" si="0"/>
        <v>0.51500000000000012</v>
      </c>
      <c r="H31" s="149">
        <f t="shared" si="1"/>
        <v>-0.35999999999999988</v>
      </c>
      <c r="I31" s="150">
        <f t="shared" si="2"/>
        <v>-0.25899280575539552</v>
      </c>
    </row>
    <row r="32" spans="1:16" x14ac:dyDescent="0.3">
      <c r="A32" s="128" t="s">
        <v>106</v>
      </c>
      <c r="B32" s="59">
        <v>2.37</v>
      </c>
      <c r="C32" s="59">
        <f>D105</f>
        <v>2.41</v>
      </c>
      <c r="D32" s="59">
        <v>5</v>
      </c>
      <c r="E32" s="21">
        <v>5</v>
      </c>
      <c r="F32" s="70">
        <f t="shared" si="0"/>
        <v>0.47400000000000003</v>
      </c>
      <c r="G32" s="70">
        <f t="shared" si="0"/>
        <v>0.48200000000000004</v>
      </c>
      <c r="H32" s="149">
        <f t="shared" si="1"/>
        <v>4.0000000000000036E-2</v>
      </c>
      <c r="I32" s="150">
        <f t="shared" si="2"/>
        <v>1.6877637130801704E-2</v>
      </c>
    </row>
    <row r="33" spans="1:9" x14ac:dyDescent="0.3">
      <c r="A33" s="128" t="s">
        <v>107</v>
      </c>
      <c r="B33" s="59">
        <v>0.12</v>
      </c>
      <c r="C33" s="59">
        <f t="shared" ref="C33:C34" si="4">D106</f>
        <v>0.12</v>
      </c>
      <c r="D33" s="59">
        <v>0</v>
      </c>
      <c r="E33" s="21"/>
      <c r="F33" s="70" t="str">
        <f t="shared" si="0"/>
        <v/>
      </c>
      <c r="G33" s="70" t="str">
        <f t="shared" si="0"/>
        <v/>
      </c>
      <c r="H33" s="149">
        <f t="shared" si="1"/>
        <v>0</v>
      </c>
      <c r="I33" s="150">
        <f t="shared" si="2"/>
        <v>0</v>
      </c>
    </row>
    <row r="34" spans="1:9" x14ac:dyDescent="0.3">
      <c r="A34" s="128" t="s">
        <v>108</v>
      </c>
      <c r="B34" s="59">
        <v>0.41000000000000003</v>
      </c>
      <c r="C34" s="59">
        <f t="shared" si="4"/>
        <v>0.41000000000000003</v>
      </c>
      <c r="D34" s="59">
        <v>0</v>
      </c>
      <c r="E34" s="21"/>
      <c r="F34" s="70" t="str">
        <f t="shared" si="0"/>
        <v/>
      </c>
      <c r="G34" s="70" t="str">
        <f t="shared" si="0"/>
        <v/>
      </c>
      <c r="H34" s="149">
        <f t="shared" si="1"/>
        <v>0</v>
      </c>
      <c r="I34" s="150">
        <f t="shared" si="2"/>
        <v>0</v>
      </c>
    </row>
    <row r="35" spans="1:9" x14ac:dyDescent="0.3">
      <c r="A35" s="128" t="s">
        <v>109</v>
      </c>
      <c r="B35" s="59">
        <v>20.6</v>
      </c>
      <c r="C35" s="59">
        <f>D108+D167</f>
        <v>22.36</v>
      </c>
      <c r="D35" s="59">
        <v>20</v>
      </c>
      <c r="E35" s="21">
        <v>20</v>
      </c>
      <c r="F35" s="70">
        <f t="shared" si="0"/>
        <v>1.03</v>
      </c>
      <c r="G35" s="70">
        <f t="shared" si="0"/>
        <v>1.1179999999999999</v>
      </c>
      <c r="H35" s="149">
        <f t="shared" si="1"/>
        <v>1.759999999999998</v>
      </c>
      <c r="I35" s="150">
        <f t="shared" si="2"/>
        <v>8.5436893203883368E-2</v>
      </c>
    </row>
    <row r="36" spans="1:9" x14ac:dyDescent="0.3">
      <c r="A36" s="32" t="s">
        <v>61</v>
      </c>
      <c r="B36" s="7">
        <v>1684.0700000000006</v>
      </c>
      <c r="C36" s="7">
        <f>D109+D168+D206</f>
        <v>1699.5400000000002</v>
      </c>
      <c r="D36" s="7">
        <v>1924</v>
      </c>
      <c r="E36" s="7">
        <v>1795</v>
      </c>
      <c r="F36" s="85">
        <f t="shared" si="0"/>
        <v>0.87529625779625808</v>
      </c>
      <c r="G36" s="85">
        <f t="shared" si="0"/>
        <v>0.94681894150417834</v>
      </c>
      <c r="H36" s="151">
        <f t="shared" si="1"/>
        <v>15.469999999999573</v>
      </c>
      <c r="I36" s="68">
        <f t="shared" si="2"/>
        <v>9.18607896346324E-3</v>
      </c>
    </row>
    <row r="37" spans="1:9" x14ac:dyDescent="0.3">
      <c r="A37" s="128" t="s">
        <v>110</v>
      </c>
      <c r="B37" s="59">
        <v>1593.9000000000005</v>
      </c>
      <c r="C37" s="59">
        <f>D110+D169+D207</f>
        <v>1606.29</v>
      </c>
      <c r="D37" s="59">
        <v>1710</v>
      </c>
      <c r="E37" s="59">
        <v>1656</v>
      </c>
      <c r="F37" s="70">
        <f t="shared" si="0"/>
        <v>0.9321052631578951</v>
      </c>
      <c r="G37" s="70">
        <f t="shared" si="0"/>
        <v>0.96998188405797103</v>
      </c>
      <c r="H37" s="149">
        <f t="shared" si="1"/>
        <v>12.389999999999418</v>
      </c>
      <c r="I37" s="150">
        <f t="shared" si="2"/>
        <v>7.7733860342552585E-3</v>
      </c>
    </row>
    <row r="38" spans="1:9" ht="15" customHeight="1" x14ac:dyDescent="0.3">
      <c r="A38" s="128" t="s">
        <v>111</v>
      </c>
      <c r="B38" s="59">
        <v>22.990000000000006</v>
      </c>
      <c r="C38" s="59">
        <f>D111</f>
        <v>20.750000000000004</v>
      </c>
      <c r="D38" s="59">
        <v>22</v>
      </c>
      <c r="E38" s="21">
        <v>19</v>
      </c>
      <c r="F38" s="70">
        <f t="shared" si="0"/>
        <v>1.0450000000000002</v>
      </c>
      <c r="G38" s="70">
        <f t="shared" si="0"/>
        <v>1.0921052631578949</v>
      </c>
      <c r="H38" s="149">
        <f t="shared" si="1"/>
        <v>-2.240000000000002</v>
      </c>
      <c r="I38" s="150">
        <f t="shared" si="2"/>
        <v>-9.7433666811657327E-2</v>
      </c>
    </row>
    <row r="39" spans="1:9" ht="15" customHeight="1" x14ac:dyDescent="0.3">
      <c r="A39" s="128" t="s">
        <v>112</v>
      </c>
      <c r="B39" s="59">
        <v>4.67</v>
      </c>
      <c r="C39" s="59">
        <f>D112+D170</f>
        <v>4.8800000000000008</v>
      </c>
      <c r="D39" s="59">
        <v>4</v>
      </c>
      <c r="E39" s="21">
        <v>4</v>
      </c>
      <c r="F39" s="70">
        <f t="shared" si="0"/>
        <v>1.1675</v>
      </c>
      <c r="G39" s="70">
        <f t="shared" si="0"/>
        <v>1.2200000000000002</v>
      </c>
      <c r="H39" s="149">
        <f t="shared" si="1"/>
        <v>0.21000000000000085</v>
      </c>
      <c r="I39" s="150">
        <f t="shared" si="2"/>
        <v>4.4967880085653222E-2</v>
      </c>
    </row>
    <row r="40" spans="1:9" x14ac:dyDescent="0.3">
      <c r="A40" s="128" t="s">
        <v>113</v>
      </c>
      <c r="B40" s="59">
        <v>0.17</v>
      </c>
      <c r="C40" s="59">
        <f>D113</f>
        <v>0.17</v>
      </c>
      <c r="D40" s="59"/>
      <c r="E40" s="21"/>
      <c r="F40" s="70" t="str">
        <f t="shared" si="0"/>
        <v/>
      </c>
      <c r="G40" s="70" t="str">
        <f t="shared" si="0"/>
        <v/>
      </c>
      <c r="H40" s="149">
        <f t="shared" si="1"/>
        <v>0</v>
      </c>
      <c r="I40" s="150"/>
    </row>
    <row r="41" spans="1:9" x14ac:dyDescent="0.3">
      <c r="A41" s="128" t="s">
        <v>114</v>
      </c>
      <c r="B41" s="59">
        <v>62.340000000000011</v>
      </c>
      <c r="C41" s="59">
        <f>D114+D171</f>
        <v>67.45</v>
      </c>
      <c r="D41" s="59">
        <v>188</v>
      </c>
      <c r="E41" s="21">
        <v>116</v>
      </c>
      <c r="F41" s="70">
        <f t="shared" si="0"/>
        <v>0.33159574468085112</v>
      </c>
      <c r="G41" s="70">
        <f t="shared" si="0"/>
        <v>0.58146551724137929</v>
      </c>
      <c r="H41" s="149">
        <f t="shared" si="1"/>
        <v>5.1099999999999923</v>
      </c>
      <c r="I41" s="150">
        <f>(C41/B41)-1</f>
        <v>8.1969842797561698E-2</v>
      </c>
    </row>
    <row r="42" spans="1:9" x14ac:dyDescent="0.3">
      <c r="A42" s="32" t="s">
        <v>37</v>
      </c>
      <c r="B42" s="7">
        <v>0.11</v>
      </c>
      <c r="C42" s="7">
        <f>D115</f>
        <v>0.11</v>
      </c>
      <c r="D42" s="7"/>
      <c r="E42" s="7"/>
      <c r="F42" s="85" t="str">
        <f t="shared" si="0"/>
        <v/>
      </c>
      <c r="G42" s="7" t="str">
        <f t="shared" si="0"/>
        <v/>
      </c>
      <c r="H42" s="151">
        <f t="shared" si="1"/>
        <v>0</v>
      </c>
      <c r="I42" s="68"/>
    </row>
    <row r="43" spans="1:9" x14ac:dyDescent="0.3">
      <c r="A43" s="128" t="s">
        <v>115</v>
      </c>
      <c r="B43" s="59">
        <v>0.11</v>
      </c>
      <c r="C43" s="59">
        <f>D116</f>
        <v>0.11</v>
      </c>
      <c r="D43" s="59"/>
      <c r="E43" s="59"/>
      <c r="F43" s="70" t="str">
        <f t="shared" si="0"/>
        <v/>
      </c>
      <c r="G43" s="70" t="str">
        <f t="shared" si="0"/>
        <v/>
      </c>
      <c r="H43" s="149">
        <f t="shared" si="1"/>
        <v>0</v>
      </c>
      <c r="I43" s="150"/>
    </row>
    <row r="44" spans="1:9" x14ac:dyDescent="0.3">
      <c r="A44" s="32" t="s">
        <v>38</v>
      </c>
      <c r="B44" s="7">
        <f>SUM(B45:B48)</f>
        <v>9792.9499999999989</v>
      </c>
      <c r="C44" s="7">
        <f>D117+D172+D208</f>
        <v>9843.7900000000027</v>
      </c>
      <c r="D44" s="7">
        <v>10541</v>
      </c>
      <c r="E44" s="7">
        <v>10146</v>
      </c>
      <c r="F44" s="85">
        <f t="shared" si="0"/>
        <v>0.92903424722512085</v>
      </c>
      <c r="G44" s="85">
        <f>IFERROR(C44/E44,"")</f>
        <v>0.97021387739010478</v>
      </c>
      <c r="H44" s="151">
        <f t="shared" si="1"/>
        <v>50.840000000003783</v>
      </c>
      <c r="I44" s="68">
        <f t="shared" ref="I44:I54" si="5">(C44/B44)-1</f>
        <v>5.1914897962312967E-3</v>
      </c>
    </row>
    <row r="45" spans="1:9" x14ac:dyDescent="0.3">
      <c r="A45" s="128" t="s">
        <v>116</v>
      </c>
      <c r="B45" s="59">
        <v>328.33999999999986</v>
      </c>
      <c r="C45" s="59">
        <f>D118+D173</f>
        <v>322.25999999999965</v>
      </c>
      <c r="D45" s="59">
        <v>411</v>
      </c>
      <c r="E45" s="21">
        <v>413</v>
      </c>
      <c r="F45" s="70">
        <f t="shared" si="0"/>
        <v>0.79888077858880746</v>
      </c>
      <c r="G45" s="70">
        <f t="shared" si="0"/>
        <v>0.78029055690072557</v>
      </c>
      <c r="H45" s="149">
        <f t="shared" si="1"/>
        <v>-6.0800000000002115</v>
      </c>
      <c r="I45" s="150">
        <f t="shared" si="5"/>
        <v>-1.8517390509838028E-2</v>
      </c>
    </row>
    <row r="46" spans="1:9" x14ac:dyDescent="0.3">
      <c r="A46" s="128" t="s">
        <v>117</v>
      </c>
      <c r="B46" s="59">
        <v>56.54</v>
      </c>
      <c r="C46" s="59">
        <f t="shared" ref="C46:C51" si="6">D119+D174+D209</f>
        <v>59.349999999999987</v>
      </c>
      <c r="D46" s="59">
        <v>61</v>
      </c>
      <c r="E46" s="21">
        <v>54</v>
      </c>
      <c r="F46" s="70">
        <f t="shared" si="0"/>
        <v>0.92688524590163934</v>
      </c>
      <c r="G46" s="70">
        <f t="shared" si="0"/>
        <v>1.0990740740740739</v>
      </c>
      <c r="H46" s="149">
        <f t="shared" si="1"/>
        <v>2.8099999999999881</v>
      </c>
      <c r="I46" s="150">
        <f t="shared" si="5"/>
        <v>4.9699327909444424E-2</v>
      </c>
    </row>
    <row r="47" spans="1:9" x14ac:dyDescent="0.3">
      <c r="A47" s="128" t="s">
        <v>118</v>
      </c>
      <c r="B47" s="59">
        <v>8461.7900000000009</v>
      </c>
      <c r="C47" s="59">
        <f t="shared" si="6"/>
        <v>8613.8200000000033</v>
      </c>
      <c r="D47" s="59">
        <v>8888</v>
      </c>
      <c r="E47" s="59">
        <v>8674</v>
      </c>
      <c r="F47" s="70">
        <f t="shared" si="0"/>
        <v>0.95204657965796591</v>
      </c>
      <c r="G47" s="70">
        <f t="shared" si="0"/>
        <v>0.99306202444085812</v>
      </c>
      <c r="H47" s="149">
        <f t="shared" si="1"/>
        <v>152.03000000000247</v>
      </c>
      <c r="I47" s="150">
        <f t="shared" si="5"/>
        <v>1.7966647718745454E-2</v>
      </c>
    </row>
    <row r="48" spans="1:9" x14ac:dyDescent="0.3">
      <c r="A48" s="128" t="s">
        <v>119</v>
      </c>
      <c r="B48" s="59">
        <v>946.27999999999884</v>
      </c>
      <c r="C48" s="59">
        <f t="shared" si="6"/>
        <v>848.35999999999876</v>
      </c>
      <c r="D48" s="59">
        <v>1181</v>
      </c>
      <c r="E48" s="21">
        <v>1005</v>
      </c>
      <c r="F48" s="70">
        <f t="shared" si="0"/>
        <v>0.80125317527518958</v>
      </c>
      <c r="G48" s="70">
        <f t="shared" si="0"/>
        <v>0.84413930348258581</v>
      </c>
      <c r="H48" s="149">
        <f t="shared" si="1"/>
        <v>-97.920000000000073</v>
      </c>
      <c r="I48" s="150">
        <f t="shared" si="5"/>
        <v>-0.10347888574206388</v>
      </c>
    </row>
    <row r="49" spans="1:9" x14ac:dyDescent="0.3">
      <c r="A49" s="32" t="s">
        <v>43</v>
      </c>
      <c r="B49" s="7">
        <v>3034.5400000000009</v>
      </c>
      <c r="C49" s="7">
        <f t="shared" si="6"/>
        <v>3631.3999999999974</v>
      </c>
      <c r="D49" s="7">
        <v>3649</v>
      </c>
      <c r="E49" s="7">
        <v>3368</v>
      </c>
      <c r="F49" s="85">
        <f t="shared" si="0"/>
        <v>0.83160865990682398</v>
      </c>
      <c r="G49" s="85">
        <f t="shared" si="0"/>
        <v>1.078206650831353</v>
      </c>
      <c r="H49" s="151">
        <f t="shared" si="1"/>
        <v>596.85999999999649</v>
      </c>
      <c r="I49" s="68">
        <f t="shared" si="5"/>
        <v>0.19668878973419246</v>
      </c>
    </row>
    <row r="50" spans="1:9" x14ac:dyDescent="0.3">
      <c r="A50" s="128" t="s">
        <v>120</v>
      </c>
      <c r="B50" s="59">
        <v>2326.650000000001</v>
      </c>
      <c r="C50" s="59">
        <f t="shared" si="6"/>
        <v>2950.7899999999981</v>
      </c>
      <c r="D50" s="59">
        <v>2946</v>
      </c>
      <c r="E50" s="15">
        <v>2797</v>
      </c>
      <c r="F50" s="70">
        <f t="shared" si="0"/>
        <v>0.78976578411405329</v>
      </c>
      <c r="G50" s="70">
        <f t="shared" si="0"/>
        <v>1.0549839113335711</v>
      </c>
      <c r="H50" s="149">
        <f t="shared" si="1"/>
        <v>624.13999999999714</v>
      </c>
      <c r="I50" s="150">
        <f t="shared" si="5"/>
        <v>0.2682569359379352</v>
      </c>
    </row>
    <row r="51" spans="1:9" x14ac:dyDescent="0.3">
      <c r="A51" s="128" t="s">
        <v>121</v>
      </c>
      <c r="B51" s="59">
        <v>707.89</v>
      </c>
      <c r="C51" s="59">
        <f t="shared" si="6"/>
        <v>680.60999999999956</v>
      </c>
      <c r="D51" s="59">
        <v>703</v>
      </c>
      <c r="E51" s="21">
        <v>571</v>
      </c>
      <c r="F51" s="70">
        <f t="shared" si="0"/>
        <v>1.0069559032716928</v>
      </c>
      <c r="G51" s="70">
        <f t="shared" si="0"/>
        <v>1.1919614711033266</v>
      </c>
      <c r="H51" s="149">
        <f t="shared" si="1"/>
        <v>-27.280000000000427</v>
      </c>
      <c r="I51" s="150">
        <f t="shared" si="5"/>
        <v>-3.8537060842786963E-2</v>
      </c>
    </row>
    <row r="52" spans="1:9" x14ac:dyDescent="0.3">
      <c r="A52" s="32" t="s">
        <v>46</v>
      </c>
      <c r="B52" s="7">
        <v>0.24</v>
      </c>
      <c r="C52" s="7">
        <f>D125</f>
        <v>0.33999999999999997</v>
      </c>
      <c r="D52" s="7">
        <v>1016</v>
      </c>
      <c r="E52" s="7">
        <v>1007</v>
      </c>
      <c r="F52" s="85">
        <f t="shared" si="0"/>
        <v>2.3622047244094488E-4</v>
      </c>
      <c r="G52" s="85">
        <f t="shared" si="0"/>
        <v>3.3763654419066529E-4</v>
      </c>
      <c r="H52" s="151">
        <f t="shared" si="1"/>
        <v>9.9999999999999978E-2</v>
      </c>
      <c r="I52" s="68">
        <f t="shared" si="5"/>
        <v>0.41666666666666652</v>
      </c>
    </row>
    <row r="53" spans="1:9" x14ac:dyDescent="0.3">
      <c r="A53" s="128" t="s">
        <v>122</v>
      </c>
      <c r="B53" s="59">
        <v>0.12</v>
      </c>
      <c r="C53" s="59">
        <v>0.33999999999999997</v>
      </c>
      <c r="D53" s="59">
        <v>489</v>
      </c>
      <c r="E53" s="21">
        <v>468</v>
      </c>
      <c r="F53" s="70">
        <f t="shared" si="0"/>
        <v>2.4539877300613498E-4</v>
      </c>
      <c r="G53" s="70">
        <f t="shared" si="0"/>
        <v>7.2649572649572639E-4</v>
      </c>
      <c r="H53" s="149">
        <f t="shared" si="1"/>
        <v>0.21999999999999997</v>
      </c>
      <c r="I53" s="150">
        <f t="shared" si="5"/>
        <v>1.833333333333333</v>
      </c>
    </row>
    <row r="54" spans="1:9" x14ac:dyDescent="0.3">
      <c r="A54" s="128" t="s">
        <v>123</v>
      </c>
      <c r="B54" s="59">
        <v>0.12</v>
      </c>
      <c r="C54" s="59">
        <v>0.33999999999999997</v>
      </c>
      <c r="D54" s="59">
        <v>172</v>
      </c>
      <c r="E54" s="21">
        <v>175</v>
      </c>
      <c r="F54" s="70">
        <f t="shared" si="0"/>
        <v>6.9767441860465117E-4</v>
      </c>
      <c r="G54" s="70">
        <f t="shared" si="0"/>
        <v>1.9428571428571427E-3</v>
      </c>
      <c r="H54" s="149">
        <f t="shared" si="1"/>
        <v>0.21999999999999997</v>
      </c>
      <c r="I54" s="150">
        <f t="shared" si="5"/>
        <v>1.833333333333333</v>
      </c>
    </row>
    <row r="55" spans="1:9" x14ac:dyDescent="0.3">
      <c r="A55" s="128" t="s">
        <v>124</v>
      </c>
      <c r="B55" s="59"/>
      <c r="C55" s="59"/>
      <c r="D55" s="59">
        <v>174</v>
      </c>
      <c r="E55" s="59">
        <v>178</v>
      </c>
      <c r="F55" s="70">
        <f t="shared" si="0"/>
        <v>0</v>
      </c>
      <c r="G55" s="70">
        <f t="shared" si="0"/>
        <v>0</v>
      </c>
      <c r="H55" s="149"/>
      <c r="I55" s="150"/>
    </row>
    <row r="56" spans="1:9" x14ac:dyDescent="0.3">
      <c r="A56" s="128" t="s">
        <v>125</v>
      </c>
      <c r="B56" s="59"/>
      <c r="C56" s="59"/>
      <c r="D56" s="59">
        <v>181</v>
      </c>
      <c r="E56" s="59">
        <v>186</v>
      </c>
      <c r="F56" s="70">
        <f t="shared" si="0"/>
        <v>0</v>
      </c>
      <c r="G56" s="70">
        <f t="shared" si="0"/>
        <v>0</v>
      </c>
      <c r="H56" s="149"/>
      <c r="I56" s="150"/>
    </row>
    <row r="57" spans="1:9" x14ac:dyDescent="0.3">
      <c r="A57" s="32" t="s">
        <v>49</v>
      </c>
      <c r="B57" s="7">
        <v>12.900000000000002</v>
      </c>
      <c r="C57" s="7">
        <f>D128+D180</f>
        <v>12.549999999999999</v>
      </c>
      <c r="D57" s="7">
        <v>124</v>
      </c>
      <c r="E57" s="24">
        <v>126</v>
      </c>
      <c r="F57" s="85">
        <f t="shared" si="0"/>
        <v>0.10403225806451614</v>
      </c>
      <c r="G57" s="85">
        <f t="shared" si="0"/>
        <v>9.9603174603174596E-2</v>
      </c>
      <c r="H57" s="151">
        <f t="shared" ref="H57:H72" si="7">C57-B57</f>
        <v>-0.3500000000000032</v>
      </c>
      <c r="I57" s="68">
        <f t="shared" ref="I57:I66" si="8">(C57/B57)-1</f>
        <v>-2.7131782945736704E-2</v>
      </c>
    </row>
    <row r="58" spans="1:9" x14ac:dyDescent="0.3">
      <c r="A58" s="128" t="s">
        <v>126</v>
      </c>
      <c r="B58" s="59">
        <v>12.900000000000002</v>
      </c>
      <c r="C58" s="59">
        <f>D129+D181</f>
        <v>12.549999999999999</v>
      </c>
      <c r="D58" s="59">
        <v>124</v>
      </c>
      <c r="E58" s="21">
        <v>126</v>
      </c>
      <c r="F58" s="70">
        <f t="shared" si="0"/>
        <v>0.10403225806451614</v>
      </c>
      <c r="G58" s="70">
        <f t="shared" si="0"/>
        <v>9.9603174603174596E-2</v>
      </c>
      <c r="H58" s="149">
        <f t="shared" si="7"/>
        <v>-0.3500000000000032</v>
      </c>
      <c r="I58" s="150">
        <f t="shared" si="8"/>
        <v>-2.7131782945736704E-2</v>
      </c>
    </row>
    <row r="59" spans="1:9" x14ac:dyDescent="0.3">
      <c r="A59" s="32" t="s">
        <v>50</v>
      </c>
      <c r="B59" s="7">
        <v>357.97</v>
      </c>
      <c r="C59" s="7">
        <f>D130+D182</f>
        <v>318.47000000000003</v>
      </c>
      <c r="D59" s="7">
        <v>401</v>
      </c>
      <c r="E59" s="24">
        <v>377</v>
      </c>
      <c r="F59" s="85">
        <f t="shared" si="0"/>
        <v>0.89269326683291772</v>
      </c>
      <c r="G59" s="85">
        <f t="shared" si="0"/>
        <v>0.84474801061007965</v>
      </c>
      <c r="H59" s="151">
        <f t="shared" si="7"/>
        <v>-39.5</v>
      </c>
      <c r="I59" s="68">
        <f t="shared" si="8"/>
        <v>-0.11034444227169871</v>
      </c>
    </row>
    <row r="60" spans="1:9" x14ac:dyDescent="0.3">
      <c r="A60" s="128" t="s">
        <v>127</v>
      </c>
      <c r="B60" s="59">
        <v>357.97</v>
      </c>
      <c r="C60" s="59">
        <f>D131+D183</f>
        <v>318.47000000000003</v>
      </c>
      <c r="D60" s="59">
        <v>401</v>
      </c>
      <c r="E60" s="21">
        <v>377</v>
      </c>
      <c r="F60" s="70">
        <f t="shared" si="0"/>
        <v>0.89269326683291772</v>
      </c>
      <c r="G60" s="70">
        <f t="shared" si="0"/>
        <v>0.84474801061007965</v>
      </c>
      <c r="H60" s="149">
        <f t="shared" si="7"/>
        <v>-39.5</v>
      </c>
      <c r="I60" s="150">
        <f t="shared" si="8"/>
        <v>-0.11034444227169871</v>
      </c>
    </row>
    <row r="61" spans="1:9" x14ac:dyDescent="0.3">
      <c r="A61" s="32" t="s">
        <v>51</v>
      </c>
      <c r="B61" s="7">
        <v>0.26</v>
      </c>
      <c r="C61" s="7">
        <f>D132</f>
        <v>5.080000000000001</v>
      </c>
      <c r="D61" s="7">
        <v>1</v>
      </c>
      <c r="E61" s="24">
        <v>6</v>
      </c>
      <c r="F61" s="85">
        <f t="shared" si="0"/>
        <v>0.26</v>
      </c>
      <c r="G61" s="85">
        <f t="shared" si="0"/>
        <v>0.84666666666666679</v>
      </c>
      <c r="H61" s="151">
        <f>C61-B61</f>
        <v>4.8200000000000012</v>
      </c>
      <c r="I61" s="68">
        <f t="shared" si="8"/>
        <v>18.53846153846154</v>
      </c>
    </row>
    <row r="62" spans="1:9" x14ac:dyDescent="0.3">
      <c r="A62" s="128" t="s">
        <v>128</v>
      </c>
      <c r="B62" s="59">
        <v>0.26</v>
      </c>
      <c r="C62" s="59">
        <f>D133</f>
        <v>5.080000000000001</v>
      </c>
      <c r="D62" s="59">
        <v>1</v>
      </c>
      <c r="E62" s="21">
        <v>6</v>
      </c>
      <c r="F62" s="70">
        <f t="shared" si="0"/>
        <v>0.26</v>
      </c>
      <c r="G62" s="70">
        <f t="shared" si="0"/>
        <v>0.84666666666666679</v>
      </c>
      <c r="H62" s="149">
        <f t="shared" si="7"/>
        <v>4.8200000000000012</v>
      </c>
      <c r="I62" s="150">
        <f t="shared" si="8"/>
        <v>18.53846153846154</v>
      </c>
    </row>
    <row r="63" spans="1:9" x14ac:dyDescent="0.3">
      <c r="A63" s="32" t="s">
        <v>52</v>
      </c>
      <c r="B63" s="7">
        <v>6676.9199999999964</v>
      </c>
      <c r="C63" s="7">
        <f>D134+D184+D215</f>
        <v>7313.7820000000065</v>
      </c>
      <c r="D63" s="7">
        <v>9449</v>
      </c>
      <c r="E63" s="7">
        <v>9425</v>
      </c>
      <c r="F63" s="85">
        <f t="shared" si="0"/>
        <v>0.70662715631283701</v>
      </c>
      <c r="G63" s="85">
        <f t="shared" si="0"/>
        <v>0.77599809018567711</v>
      </c>
      <c r="H63" s="151">
        <f t="shared" si="7"/>
        <v>636.86200000001008</v>
      </c>
      <c r="I63" s="68">
        <f t="shared" si="8"/>
        <v>9.5382601558804181E-2</v>
      </c>
    </row>
    <row r="64" spans="1:9" x14ac:dyDescent="0.3">
      <c r="A64" s="128" t="s">
        <v>129</v>
      </c>
      <c r="B64" s="59">
        <v>6676.9199999999964</v>
      </c>
      <c r="C64" s="59">
        <v>7313.7820000000065</v>
      </c>
      <c r="D64" s="59">
        <v>9449</v>
      </c>
      <c r="E64" s="15">
        <v>5818</v>
      </c>
      <c r="F64" s="70">
        <f t="shared" si="0"/>
        <v>0.70662715631283701</v>
      </c>
      <c r="G64" s="70">
        <f t="shared" si="0"/>
        <v>1.2570955654864227</v>
      </c>
      <c r="H64" s="149">
        <f t="shared" si="7"/>
        <v>636.86200000001008</v>
      </c>
      <c r="I64" s="150">
        <f t="shared" si="8"/>
        <v>9.5382601558804181E-2</v>
      </c>
    </row>
    <row r="65" spans="1:9" x14ac:dyDescent="0.3">
      <c r="A65" s="32" t="s">
        <v>53</v>
      </c>
      <c r="B65" s="7">
        <v>347.31000000000006</v>
      </c>
      <c r="C65" s="7">
        <f>D136+D186</f>
        <v>315.54000000000008</v>
      </c>
      <c r="D65" s="7">
        <v>400</v>
      </c>
      <c r="E65" s="24">
        <v>368</v>
      </c>
      <c r="F65" s="85">
        <f t="shared" si="0"/>
        <v>0.86827500000000013</v>
      </c>
      <c r="G65" s="85">
        <f t="shared" si="0"/>
        <v>0.85744565217391322</v>
      </c>
      <c r="H65" s="151">
        <f t="shared" si="7"/>
        <v>-31.769999999999982</v>
      </c>
      <c r="I65" s="68">
        <f t="shared" si="8"/>
        <v>-9.1474475252656062E-2</v>
      </c>
    </row>
    <row r="66" spans="1:9" x14ac:dyDescent="0.3">
      <c r="A66" s="128" t="s">
        <v>130</v>
      </c>
      <c r="B66" s="59">
        <v>347.31000000000006</v>
      </c>
      <c r="C66" s="59">
        <f>D137+D187</f>
        <v>315.54000000000008</v>
      </c>
      <c r="D66" s="59">
        <v>400</v>
      </c>
      <c r="E66" s="21">
        <v>368</v>
      </c>
      <c r="F66" s="70">
        <f t="shared" si="0"/>
        <v>0.86827500000000013</v>
      </c>
      <c r="G66" s="70">
        <f t="shared" si="0"/>
        <v>0.85744565217391322</v>
      </c>
      <c r="H66" s="149">
        <f t="shared" si="7"/>
        <v>-31.769999999999982</v>
      </c>
      <c r="I66" s="150">
        <f t="shared" si="8"/>
        <v>-9.1474475252656062E-2</v>
      </c>
    </row>
    <row r="67" spans="1:9" x14ac:dyDescent="0.3">
      <c r="A67" s="32" t="s">
        <v>88</v>
      </c>
      <c r="B67" s="7"/>
      <c r="C67" s="7"/>
      <c r="D67" s="7">
        <v>142</v>
      </c>
      <c r="E67" s="7">
        <v>142</v>
      </c>
      <c r="F67" s="85">
        <f t="shared" si="0"/>
        <v>0</v>
      </c>
      <c r="G67" s="85">
        <f t="shared" si="0"/>
        <v>0</v>
      </c>
      <c r="H67" s="151">
        <f t="shared" si="7"/>
        <v>0</v>
      </c>
      <c r="I67" s="68"/>
    </row>
    <row r="68" spans="1:9" x14ac:dyDescent="0.3">
      <c r="A68" s="128" t="s">
        <v>131</v>
      </c>
      <c r="B68" s="59"/>
      <c r="C68" s="59"/>
      <c r="D68" s="59">
        <v>65</v>
      </c>
      <c r="E68" s="59">
        <v>65</v>
      </c>
      <c r="F68" s="70">
        <f t="shared" si="0"/>
        <v>0</v>
      </c>
      <c r="G68" s="70">
        <f t="shared" si="0"/>
        <v>0</v>
      </c>
      <c r="H68" s="149">
        <f t="shared" si="7"/>
        <v>0</v>
      </c>
      <c r="I68" s="150"/>
    </row>
    <row r="69" spans="1:9" x14ac:dyDescent="0.3">
      <c r="A69" s="128" t="s">
        <v>132</v>
      </c>
      <c r="B69" s="59"/>
      <c r="C69" s="59"/>
      <c r="D69" s="59">
        <v>77</v>
      </c>
      <c r="E69" s="59">
        <v>77</v>
      </c>
      <c r="F69" s="70">
        <f t="shared" si="0"/>
        <v>0</v>
      </c>
      <c r="G69" s="70">
        <f t="shared" si="0"/>
        <v>0</v>
      </c>
      <c r="H69" s="149">
        <f t="shared" si="7"/>
        <v>0</v>
      </c>
      <c r="I69" s="150"/>
    </row>
    <row r="70" spans="1:9" x14ac:dyDescent="0.3">
      <c r="A70" s="32" t="s">
        <v>54</v>
      </c>
      <c r="B70" s="7">
        <v>0.4</v>
      </c>
      <c r="C70" s="7">
        <f>D138</f>
        <v>0.25</v>
      </c>
      <c r="D70" s="7">
        <v>13</v>
      </c>
      <c r="E70" s="24">
        <v>13</v>
      </c>
      <c r="F70" s="85">
        <f t="shared" si="0"/>
        <v>3.0769230769230771E-2</v>
      </c>
      <c r="G70" s="85">
        <f t="shared" si="0"/>
        <v>1.9230769230769232E-2</v>
      </c>
      <c r="H70" s="151">
        <f t="shared" si="7"/>
        <v>-0.15000000000000002</v>
      </c>
      <c r="I70" s="68">
        <f>(C70/B70)-1</f>
        <v>-0.375</v>
      </c>
    </row>
    <row r="71" spans="1:9" x14ac:dyDescent="0.3">
      <c r="A71" s="128" t="s">
        <v>133</v>
      </c>
      <c r="B71" s="59">
        <v>0.25</v>
      </c>
      <c r="C71" s="59">
        <f>D139</f>
        <v>0.25</v>
      </c>
      <c r="D71" s="59">
        <v>1</v>
      </c>
      <c r="E71" s="21">
        <v>1</v>
      </c>
      <c r="F71" s="70">
        <f t="shared" si="0"/>
        <v>0.25</v>
      </c>
      <c r="G71" s="70">
        <f t="shared" si="0"/>
        <v>0.25</v>
      </c>
      <c r="H71" s="149">
        <f t="shared" si="7"/>
        <v>0</v>
      </c>
      <c r="I71" s="150">
        <f>(C71/B71)-1</f>
        <v>0</v>
      </c>
    </row>
    <row r="72" spans="1:9" x14ac:dyDescent="0.3">
      <c r="A72" s="128" t="s">
        <v>134</v>
      </c>
      <c r="B72" s="59">
        <v>0.15000000000000002</v>
      </c>
      <c r="C72" s="59">
        <f>D140</f>
        <v>0</v>
      </c>
      <c r="D72" s="59"/>
      <c r="E72" s="59"/>
      <c r="F72" s="70" t="str">
        <f t="shared" si="0"/>
        <v/>
      </c>
      <c r="G72" s="70" t="str">
        <f t="shared" si="0"/>
        <v/>
      </c>
      <c r="H72" s="149">
        <f t="shared" si="7"/>
        <v>-0.15000000000000002</v>
      </c>
      <c r="I72" s="150">
        <f>(C72/B72)-1</f>
        <v>-1</v>
      </c>
    </row>
    <row r="73" spans="1:9" x14ac:dyDescent="0.3">
      <c r="A73" s="128" t="s">
        <v>135</v>
      </c>
      <c r="B73" s="59"/>
      <c r="C73" s="59"/>
      <c r="D73" s="59">
        <v>12</v>
      </c>
      <c r="E73" s="59">
        <v>12</v>
      </c>
      <c r="F73" s="70">
        <f t="shared" si="0"/>
        <v>0</v>
      </c>
      <c r="G73" s="70">
        <f t="shared" si="0"/>
        <v>0</v>
      </c>
      <c r="H73" s="149"/>
      <c r="I73" s="150"/>
    </row>
    <row r="74" spans="1:9" x14ac:dyDescent="0.3">
      <c r="A74" s="146" t="s">
        <v>57</v>
      </c>
      <c r="B74" s="147">
        <v>37643.519999999997</v>
      </c>
      <c r="C74" s="147">
        <f>SUM(C70,C67,C65,C63,C61,C59,C57,C52,C49,C44,C42,C36,C28,C24,C20,C11)</f>
        <v>38552.532000000014</v>
      </c>
      <c r="D74" s="147">
        <f>SUM(D70,D67,D65,D63,D61,D59,D57,D52,D49,D44,D42,D36,D28,D24,D20,D11)</f>
        <v>44348</v>
      </c>
      <c r="E74" s="147">
        <f>SUM(E70,E67,E65,E63,E61,E59,E57,E52,E49,E44,E42,E36,E28,E24,E20,E11)</f>
        <v>43547</v>
      </c>
      <c r="F74" s="152">
        <f t="shared" si="0"/>
        <v>0.84882114187787494</v>
      </c>
      <c r="G74" s="147">
        <f t="shared" si="0"/>
        <v>0.88530856316164175</v>
      </c>
      <c r="H74" s="147">
        <f>C74-B74</f>
        <v>909.012000000017</v>
      </c>
      <c r="I74" s="148">
        <f>(C74/B74)-1</f>
        <v>2.4147901152708817E-2</v>
      </c>
    </row>
    <row r="75" spans="1:9" x14ac:dyDescent="0.3">
      <c r="C75" s="48"/>
    </row>
    <row r="76" spans="1:9" x14ac:dyDescent="0.3">
      <c r="C76" s="48"/>
    </row>
    <row r="80" spans="1:9" ht="23.4" x14ac:dyDescent="0.3">
      <c r="A80" s="58" t="s">
        <v>0</v>
      </c>
      <c r="E80" s="1"/>
      <c r="F80" s="1"/>
      <c r="G80" s="1"/>
      <c r="H80" s="1"/>
    </row>
    <row r="82" spans="1:13" ht="42.9" customHeight="1" x14ac:dyDescent="0.3">
      <c r="A82" s="375" t="s">
        <v>58</v>
      </c>
      <c r="B82" s="377" t="s">
        <v>1</v>
      </c>
      <c r="C82" s="382"/>
      <c r="D82" s="378"/>
      <c r="E82" s="377" t="s">
        <v>2</v>
      </c>
      <c r="F82" s="378"/>
      <c r="G82" s="374" t="s">
        <v>3</v>
      </c>
      <c r="H82" s="374"/>
      <c r="K82" t="s">
        <v>216</v>
      </c>
    </row>
    <row r="83" spans="1:13" ht="15" customHeight="1" x14ac:dyDescent="0.3">
      <c r="A83" s="376"/>
      <c r="B83" s="57">
        <v>2019</v>
      </c>
      <c r="C83" s="57">
        <v>2020</v>
      </c>
      <c r="D83" s="57">
        <v>2021</v>
      </c>
      <c r="E83" s="341" t="s">
        <v>4</v>
      </c>
      <c r="F83" s="341" t="s">
        <v>5</v>
      </c>
      <c r="G83" s="341" t="s">
        <v>4</v>
      </c>
      <c r="H83" s="341" t="s">
        <v>5</v>
      </c>
      <c r="K83">
        <v>2020</v>
      </c>
      <c r="L83">
        <v>2021</v>
      </c>
      <c r="M83" t="s">
        <v>217</v>
      </c>
    </row>
    <row r="84" spans="1:13" ht="15.9" customHeight="1" x14ac:dyDescent="0.3">
      <c r="A84" s="31" t="s">
        <v>6</v>
      </c>
      <c r="B84" s="4">
        <v>1330.3000000000002</v>
      </c>
      <c r="C84" s="4">
        <v>1459.43</v>
      </c>
      <c r="D84" s="4">
        <v>1461.6299999999997</v>
      </c>
      <c r="E84" s="5">
        <v>129</v>
      </c>
      <c r="F84" s="64">
        <v>0.1</v>
      </c>
      <c r="G84" s="5">
        <f t="shared" ref="G84:G115" si="9">IFERROR(D84-C84,"")</f>
        <v>2.1999999999995907</v>
      </c>
      <c r="H84" s="65">
        <f t="shared" ref="F84:H116" si="10">IFERROR((D84/C84)-1,"")</f>
        <v>1.5074378353190365E-3</v>
      </c>
      <c r="J84" t="s">
        <v>6</v>
      </c>
      <c r="K84" s="48">
        <f>C84</f>
        <v>1459.43</v>
      </c>
      <c r="L84" s="48">
        <f>D84</f>
        <v>1461.6299999999997</v>
      </c>
      <c r="M84" s="353">
        <f>H84</f>
        <v>1.5074378353190365E-3</v>
      </c>
    </row>
    <row r="85" spans="1:13" ht="15.9" customHeight="1" x14ac:dyDescent="0.3">
      <c r="A85" s="33" t="s">
        <v>7</v>
      </c>
      <c r="B85" s="15">
        <v>88.72</v>
      </c>
      <c r="C85" s="21">
        <v>120.06</v>
      </c>
      <c r="D85" s="21">
        <v>144.30000000000001</v>
      </c>
      <c r="E85" s="2">
        <v>31</v>
      </c>
      <c r="F85" s="9">
        <v>0.35</v>
      </c>
      <c r="G85" s="21">
        <f t="shared" si="9"/>
        <v>24.240000000000009</v>
      </c>
      <c r="H85" s="10">
        <f t="shared" si="10"/>
        <v>0.20189905047476264</v>
      </c>
      <c r="J85" t="s">
        <v>15</v>
      </c>
      <c r="K85" s="48">
        <f>C93</f>
        <v>9071</v>
      </c>
      <c r="L85" s="48">
        <f>D93</f>
        <v>8654.54000000001</v>
      </c>
      <c r="M85" s="143">
        <f>H93</f>
        <v>-4.5911145408443432E-2</v>
      </c>
    </row>
    <row r="86" spans="1:13" ht="15.9" customHeight="1" x14ac:dyDescent="0.3">
      <c r="A86" s="33" t="s">
        <v>8</v>
      </c>
      <c r="B86" s="15">
        <v>5.77</v>
      </c>
      <c r="C86" s="15">
        <v>28.520000000000003</v>
      </c>
      <c r="D86" s="21">
        <v>16.8</v>
      </c>
      <c r="E86" s="2">
        <v>23</v>
      </c>
      <c r="F86" s="9">
        <v>3.94</v>
      </c>
      <c r="G86" s="22">
        <f t="shared" si="9"/>
        <v>-11.720000000000002</v>
      </c>
      <c r="H86" s="25">
        <f t="shared" si="10"/>
        <v>-0.4109396914446003</v>
      </c>
      <c r="J86" t="s">
        <v>19</v>
      </c>
      <c r="K86" s="48">
        <f>C97</f>
        <v>1298.0700000000002</v>
      </c>
      <c r="L86" s="48">
        <f>D97</f>
        <v>1187.6100000000006</v>
      </c>
      <c r="M86" s="143">
        <f>H97</f>
        <v>-8.5095564954123848E-2</v>
      </c>
    </row>
    <row r="87" spans="1:13" ht="15.9" customHeight="1" x14ac:dyDescent="0.3">
      <c r="A87" s="33" t="s">
        <v>9</v>
      </c>
      <c r="B87" s="15">
        <v>66.59</v>
      </c>
      <c r="C87" s="15">
        <v>69.319999999999979</v>
      </c>
      <c r="D87" s="21">
        <v>69.069999999999993</v>
      </c>
      <c r="E87" s="2">
        <v>3</v>
      </c>
      <c r="F87" s="9">
        <v>0.04</v>
      </c>
      <c r="G87" s="21">
        <f t="shared" si="9"/>
        <v>-0.24999999999998579</v>
      </c>
      <c r="H87" s="10">
        <f t="shared" si="10"/>
        <v>-3.6064627813039429E-3</v>
      </c>
      <c r="J87" t="s">
        <v>61</v>
      </c>
      <c r="K87" s="48">
        <f>C109</f>
        <v>1516.4800000000002</v>
      </c>
      <c r="L87" s="48">
        <f>D109</f>
        <v>1487.6900000000003</v>
      </c>
      <c r="M87" s="143">
        <f>H109</f>
        <v>-1.8984754167545859E-2</v>
      </c>
    </row>
    <row r="88" spans="1:13" ht="15.9" customHeight="1" x14ac:dyDescent="0.3">
      <c r="A88" s="33" t="s">
        <v>10</v>
      </c>
      <c r="B88" s="15">
        <v>271.02999999999992</v>
      </c>
      <c r="C88" s="15">
        <v>327.17</v>
      </c>
      <c r="D88" s="21">
        <v>390.25000000000017</v>
      </c>
      <c r="E88" s="2">
        <v>56</v>
      </c>
      <c r="F88" s="9">
        <v>0.21</v>
      </c>
      <c r="G88" s="21">
        <f t="shared" si="9"/>
        <v>63.080000000000155</v>
      </c>
      <c r="H88" s="10">
        <f t="shared" si="10"/>
        <v>0.19280496378029821</v>
      </c>
      <c r="J88" t="s">
        <v>38</v>
      </c>
      <c r="K88" s="48">
        <f>C117</f>
        <v>6030.6499999999969</v>
      </c>
      <c r="L88" s="48">
        <f>D117</f>
        <v>5373.1500000000033</v>
      </c>
      <c r="M88" s="143">
        <f>H117</f>
        <v>-0.10902639019011118</v>
      </c>
    </row>
    <row r="89" spans="1:13" ht="15.9" customHeight="1" x14ac:dyDescent="0.3">
      <c r="A89" s="33" t="s">
        <v>11</v>
      </c>
      <c r="B89" s="15">
        <v>93.589999999999989</v>
      </c>
      <c r="C89" s="15">
        <v>205.13</v>
      </c>
      <c r="D89" s="21">
        <v>191.81999999999996</v>
      </c>
      <c r="E89" s="2">
        <v>112</v>
      </c>
      <c r="F89" s="9">
        <v>1.19</v>
      </c>
      <c r="G89" s="22">
        <f t="shared" si="9"/>
        <v>-13.310000000000031</v>
      </c>
      <c r="H89" s="25">
        <f t="shared" si="10"/>
        <v>-6.4885682250280463E-2</v>
      </c>
      <c r="J89" t="s">
        <v>43</v>
      </c>
      <c r="K89" s="48">
        <f>C122</f>
        <v>2308.6800000000003</v>
      </c>
      <c r="L89" s="48">
        <f>D122</f>
        <v>2624.1399999999976</v>
      </c>
      <c r="M89" s="143">
        <f>H122</f>
        <v>0.13664085104908308</v>
      </c>
    </row>
    <row r="90" spans="1:13" ht="15.9" customHeight="1" x14ac:dyDescent="0.3">
      <c r="A90" s="33" t="s">
        <v>12</v>
      </c>
      <c r="B90" s="15">
        <v>82.320000000000036</v>
      </c>
      <c r="C90" s="15">
        <v>105.72</v>
      </c>
      <c r="D90" s="21">
        <v>107.75000000000001</v>
      </c>
      <c r="E90" s="2">
        <v>23</v>
      </c>
      <c r="F90" s="9">
        <v>0.28000000000000003</v>
      </c>
      <c r="G90" s="21">
        <f t="shared" si="9"/>
        <v>2.0300000000000153</v>
      </c>
      <c r="H90" s="10">
        <f t="shared" si="10"/>
        <v>1.920166477487717E-2</v>
      </c>
      <c r="J90" t="s">
        <v>50</v>
      </c>
      <c r="K90" s="48">
        <f>C130</f>
        <v>350.12</v>
      </c>
      <c r="L90" s="48">
        <f>D130</f>
        <v>310.57000000000005</v>
      </c>
      <c r="M90" s="143">
        <f>H130</f>
        <v>-0.11296127042156967</v>
      </c>
    </row>
    <row r="91" spans="1:13" ht="15.9" customHeight="1" x14ac:dyDescent="0.3">
      <c r="A91" s="33" t="s">
        <v>13</v>
      </c>
      <c r="B91" s="15">
        <v>2.6300000000000003</v>
      </c>
      <c r="C91" s="15">
        <v>13.67</v>
      </c>
      <c r="D91" s="21">
        <v>3.5999999999999996</v>
      </c>
      <c r="E91" s="2">
        <v>11</v>
      </c>
      <c r="F91" s="9">
        <v>4.2</v>
      </c>
      <c r="G91" s="22">
        <f t="shared" si="9"/>
        <v>-10.07</v>
      </c>
      <c r="H91" s="25">
        <f t="shared" si="10"/>
        <v>-0.73664959765910754</v>
      </c>
      <c r="J91" t="s">
        <v>52</v>
      </c>
      <c r="K91" s="48">
        <f>C134</f>
        <v>4563.32</v>
      </c>
      <c r="L91" s="48">
        <f>D134</f>
        <v>4517.4400000000069</v>
      </c>
      <c r="M91" s="354">
        <f>H134</f>
        <v>-1.0054083430483307E-2</v>
      </c>
    </row>
    <row r="92" spans="1:13" ht="15.9" customHeight="1" x14ac:dyDescent="0.3">
      <c r="A92" s="33" t="s">
        <v>14</v>
      </c>
      <c r="B92" s="15">
        <v>719.65000000000009</v>
      </c>
      <c r="C92" s="15">
        <v>589.84</v>
      </c>
      <c r="D92" s="21">
        <v>538.03999999999962</v>
      </c>
      <c r="E92" s="11">
        <v>-130</v>
      </c>
      <c r="F92" s="12">
        <v>-0.18</v>
      </c>
      <c r="G92" s="22">
        <f t="shared" si="9"/>
        <v>-51.800000000000409</v>
      </c>
      <c r="H92" s="25">
        <f t="shared" si="10"/>
        <v>-8.7820425878204933E-2</v>
      </c>
      <c r="J92" t="s">
        <v>53</v>
      </c>
      <c r="K92" s="48">
        <f>C136</f>
        <v>329.75</v>
      </c>
      <c r="L92" s="48">
        <f>D136</f>
        <v>298.7700000000001</v>
      </c>
      <c r="M92" s="354">
        <f>H136</f>
        <v>-9.3949962092494066E-2</v>
      </c>
    </row>
    <row r="93" spans="1:13" ht="15.9" customHeight="1" x14ac:dyDescent="0.3">
      <c r="A93" s="32" t="s">
        <v>15</v>
      </c>
      <c r="B93" s="7">
        <v>9579</v>
      </c>
      <c r="C93" s="7">
        <v>9071</v>
      </c>
      <c r="D93" s="7">
        <v>8654.54000000001</v>
      </c>
      <c r="E93" s="13">
        <v>-508</v>
      </c>
      <c r="F93" s="14">
        <v>-0.05</v>
      </c>
      <c r="G93" s="23">
        <f t="shared" si="9"/>
        <v>-416.45999999999003</v>
      </c>
      <c r="H93" s="40">
        <f t="shared" si="10"/>
        <v>-4.5911145408443432E-2</v>
      </c>
    </row>
    <row r="94" spans="1:13" ht="15.9" customHeight="1" x14ac:dyDescent="0.3">
      <c r="A94" s="33" t="s">
        <v>16</v>
      </c>
      <c r="B94" s="59">
        <v>4044.7900000000009</v>
      </c>
      <c r="C94" s="59">
        <v>3744.0400000000013</v>
      </c>
      <c r="D94" s="59">
        <v>3493.5100000000057</v>
      </c>
      <c r="E94" s="11">
        <v>-301</v>
      </c>
      <c r="F94" s="12">
        <v>-7.0000000000000007E-2</v>
      </c>
      <c r="G94" s="22">
        <f t="shared" si="9"/>
        <v>-250.52999999999565</v>
      </c>
      <c r="H94" s="29">
        <f t="shared" si="10"/>
        <v>-6.6914349205669743E-2</v>
      </c>
    </row>
    <row r="95" spans="1:13" ht="15.9" customHeight="1" x14ac:dyDescent="0.3">
      <c r="A95" s="33" t="s">
        <v>17</v>
      </c>
      <c r="B95" s="59">
        <v>1609.3599999999997</v>
      </c>
      <c r="C95" s="59">
        <v>1509.3199999999997</v>
      </c>
      <c r="D95" s="59">
        <v>1443.25</v>
      </c>
      <c r="E95" s="11">
        <v>-100</v>
      </c>
      <c r="F95" s="12">
        <v>-0.06</v>
      </c>
      <c r="G95" s="22">
        <f t="shared" si="9"/>
        <v>-66.069999999999709</v>
      </c>
      <c r="H95" s="29">
        <f t="shared" si="10"/>
        <v>-4.3774679988338949E-2</v>
      </c>
    </row>
    <row r="96" spans="1:13" ht="15.9" customHeight="1" x14ac:dyDescent="0.3">
      <c r="A96" s="33" t="s">
        <v>18</v>
      </c>
      <c r="B96" s="59">
        <v>3925.17</v>
      </c>
      <c r="C96" s="59">
        <v>3817.7500000000009</v>
      </c>
      <c r="D96" s="59">
        <v>3717.7800000000047</v>
      </c>
      <c r="E96" s="11">
        <v>-107</v>
      </c>
      <c r="F96" s="12">
        <v>-0.03</v>
      </c>
      <c r="G96" s="22">
        <f t="shared" si="9"/>
        <v>-99.969999999996162</v>
      </c>
      <c r="H96" s="29">
        <f t="shared" si="10"/>
        <v>-2.6185580512080753E-2</v>
      </c>
    </row>
    <row r="97" spans="1:8" ht="15.9" customHeight="1" x14ac:dyDescent="0.3">
      <c r="A97" s="32" t="s">
        <v>19</v>
      </c>
      <c r="B97" s="7">
        <v>1326.27</v>
      </c>
      <c r="C97" s="7">
        <v>1298.0700000000002</v>
      </c>
      <c r="D97" s="7">
        <v>1187.6100000000006</v>
      </c>
      <c r="E97" s="13">
        <v>-28</v>
      </c>
      <c r="F97" s="14">
        <v>-0.02</v>
      </c>
      <c r="G97" s="23">
        <f t="shared" si="9"/>
        <v>-110.45999999999958</v>
      </c>
      <c r="H97" s="40">
        <f t="shared" si="10"/>
        <v>-8.5095564954123848E-2</v>
      </c>
    </row>
    <row r="98" spans="1:8" ht="15.9" customHeight="1" x14ac:dyDescent="0.3">
      <c r="A98" s="33" t="s">
        <v>20</v>
      </c>
      <c r="B98" s="59">
        <v>107.35000000000001</v>
      </c>
      <c r="C98" s="59">
        <v>117.95</v>
      </c>
      <c r="D98" s="21">
        <v>141.4</v>
      </c>
      <c r="E98" s="2">
        <v>11</v>
      </c>
      <c r="F98" s="9">
        <v>0.1</v>
      </c>
      <c r="G98" s="27">
        <f t="shared" si="9"/>
        <v>23.450000000000003</v>
      </c>
      <c r="H98" s="28">
        <f t="shared" si="10"/>
        <v>0.19881305637982205</v>
      </c>
    </row>
    <row r="99" spans="1:8" ht="15.9" customHeight="1" x14ac:dyDescent="0.3">
      <c r="A99" s="33" t="s">
        <v>21</v>
      </c>
      <c r="B99" s="59">
        <v>62.089999999999996</v>
      </c>
      <c r="C99" s="59">
        <v>63.74</v>
      </c>
      <c r="D99" s="21">
        <v>80.370000000000033</v>
      </c>
      <c r="E99" s="2">
        <v>2</v>
      </c>
      <c r="F99" s="9">
        <v>0.03</v>
      </c>
      <c r="G99" s="27">
        <f t="shared" si="9"/>
        <v>16.630000000000031</v>
      </c>
      <c r="H99" s="28">
        <f t="shared" si="10"/>
        <v>0.26090367116410462</v>
      </c>
    </row>
    <row r="100" spans="1:8" ht="15.9" customHeight="1" x14ac:dyDescent="0.3">
      <c r="A100" s="33" t="s">
        <v>22</v>
      </c>
      <c r="B100" s="59">
        <v>1156.83</v>
      </c>
      <c r="C100" s="59">
        <v>1116.3800000000001</v>
      </c>
      <c r="D100" s="21">
        <v>965.84000000000049</v>
      </c>
      <c r="E100" s="11">
        <v>-40</v>
      </c>
      <c r="F100" s="12">
        <v>-0.03</v>
      </c>
      <c r="G100" s="22">
        <f t="shared" si="9"/>
        <v>-150.53999999999962</v>
      </c>
      <c r="H100" s="29">
        <f t="shared" si="10"/>
        <v>-0.13484655762374786</v>
      </c>
    </row>
    <row r="101" spans="1:8" ht="15.9" customHeight="1" x14ac:dyDescent="0.3">
      <c r="A101" s="32" t="s">
        <v>23</v>
      </c>
      <c r="B101" s="7">
        <v>27.97</v>
      </c>
      <c r="C101" s="7">
        <v>27.96</v>
      </c>
      <c r="D101" s="24">
        <v>29.54</v>
      </c>
      <c r="E101" s="13">
        <v>-0.01</v>
      </c>
      <c r="F101" s="18">
        <v>-4.0000000000000002E-4</v>
      </c>
      <c r="G101" s="24">
        <f t="shared" si="9"/>
        <v>1.5799999999999983</v>
      </c>
      <c r="H101" s="41">
        <f t="shared" si="10"/>
        <v>5.6509298998569379E-2</v>
      </c>
    </row>
    <row r="102" spans="1:8" ht="15.9" customHeight="1" x14ac:dyDescent="0.3">
      <c r="A102" s="33" t="s">
        <v>24</v>
      </c>
      <c r="B102" s="59">
        <v>1.96</v>
      </c>
      <c r="C102" s="59">
        <v>1.5500000000000003</v>
      </c>
      <c r="D102" s="21">
        <v>1.02</v>
      </c>
      <c r="E102" s="11">
        <v>-0.4</v>
      </c>
      <c r="F102" s="12">
        <v>-0.21</v>
      </c>
      <c r="G102" s="22">
        <f t="shared" si="9"/>
        <v>-0.53000000000000025</v>
      </c>
      <c r="H102" s="29">
        <f t="shared" si="10"/>
        <v>-0.34193548387096784</v>
      </c>
    </row>
    <row r="103" spans="1:8" ht="15.9" customHeight="1" x14ac:dyDescent="0.3">
      <c r="A103" s="33" t="s">
        <v>25</v>
      </c>
      <c r="B103" s="59">
        <v>1.84</v>
      </c>
      <c r="C103" s="59">
        <v>1.8400000000000003</v>
      </c>
      <c r="D103" s="21">
        <v>2.1899999999999995</v>
      </c>
      <c r="E103" s="2">
        <v>0</v>
      </c>
      <c r="F103" s="9">
        <v>0</v>
      </c>
      <c r="G103" s="27">
        <f t="shared" si="9"/>
        <v>0.3499999999999992</v>
      </c>
      <c r="H103" s="28">
        <f t="shared" si="10"/>
        <v>0.19021739130434745</v>
      </c>
    </row>
    <row r="104" spans="1:8" ht="15.9" customHeight="1" x14ac:dyDescent="0.3">
      <c r="A104" s="33" t="s">
        <v>26</v>
      </c>
      <c r="B104" s="59">
        <v>1.06</v>
      </c>
      <c r="C104" s="59">
        <v>1.3900000000000001</v>
      </c>
      <c r="D104" s="21">
        <v>1.0300000000000002</v>
      </c>
      <c r="E104" s="2">
        <v>0</v>
      </c>
      <c r="F104" s="9">
        <v>0.31</v>
      </c>
      <c r="G104" s="27">
        <f t="shared" si="9"/>
        <v>-0.35999999999999988</v>
      </c>
      <c r="H104" s="29">
        <f t="shared" si="10"/>
        <v>-0.25899280575539552</v>
      </c>
    </row>
    <row r="105" spans="1:8" ht="15.9" customHeight="1" x14ac:dyDescent="0.3">
      <c r="A105" s="33" t="s">
        <v>27</v>
      </c>
      <c r="B105" s="59">
        <v>2.4300000000000002</v>
      </c>
      <c r="C105" s="59">
        <v>2.37</v>
      </c>
      <c r="D105" s="21">
        <v>2.41</v>
      </c>
      <c r="E105" s="11">
        <v>-0.1</v>
      </c>
      <c r="F105" s="12">
        <v>-0.02</v>
      </c>
      <c r="G105" s="27">
        <f t="shared" si="9"/>
        <v>4.0000000000000036E-2</v>
      </c>
      <c r="H105" s="28">
        <f t="shared" si="10"/>
        <v>1.6877637130801704E-2</v>
      </c>
    </row>
    <row r="106" spans="1:8" ht="15.9" customHeight="1" x14ac:dyDescent="0.3">
      <c r="A106" s="33" t="s">
        <v>28</v>
      </c>
      <c r="B106" s="59">
        <v>0.12</v>
      </c>
      <c r="C106" s="59">
        <v>0.12</v>
      </c>
      <c r="D106" s="21">
        <v>0.12</v>
      </c>
      <c r="E106" s="2">
        <v>0</v>
      </c>
      <c r="F106" s="9">
        <v>0</v>
      </c>
      <c r="G106" s="27">
        <f t="shared" si="9"/>
        <v>0</v>
      </c>
      <c r="H106" s="28">
        <f t="shared" si="10"/>
        <v>0</v>
      </c>
    </row>
    <row r="107" spans="1:8" ht="15.9" customHeight="1" x14ac:dyDescent="0.3">
      <c r="A107" s="33" t="s">
        <v>29</v>
      </c>
      <c r="B107" s="59">
        <v>0.41</v>
      </c>
      <c r="C107" s="59">
        <v>0.41000000000000003</v>
      </c>
      <c r="D107" s="21">
        <v>0.41000000000000003</v>
      </c>
      <c r="E107" s="2">
        <v>0</v>
      </c>
      <c r="F107" s="9">
        <v>0</v>
      </c>
      <c r="G107" s="27">
        <f t="shared" si="9"/>
        <v>0</v>
      </c>
      <c r="H107" s="28">
        <f t="shared" si="10"/>
        <v>0</v>
      </c>
    </row>
    <row r="108" spans="1:8" ht="15.9" customHeight="1" x14ac:dyDescent="0.3">
      <c r="A108" s="33" t="s">
        <v>30</v>
      </c>
      <c r="B108" s="59">
        <v>20.149999999999999</v>
      </c>
      <c r="C108" s="59">
        <v>20.28</v>
      </c>
      <c r="D108" s="21">
        <v>22.36</v>
      </c>
      <c r="E108" s="2">
        <v>0</v>
      </c>
      <c r="F108" s="9">
        <v>0.01</v>
      </c>
      <c r="G108" s="27">
        <f t="shared" si="9"/>
        <v>2.0799999999999983</v>
      </c>
      <c r="H108" s="28">
        <f t="shared" si="10"/>
        <v>0.10256410256410242</v>
      </c>
    </row>
    <row r="109" spans="1:8" ht="15.9" customHeight="1" x14ac:dyDescent="0.3">
      <c r="A109" s="32" t="s">
        <v>31</v>
      </c>
      <c r="B109" s="7">
        <v>927.14</v>
      </c>
      <c r="C109" s="7">
        <v>1516.4800000000002</v>
      </c>
      <c r="D109" s="7">
        <v>1487.6900000000003</v>
      </c>
      <c r="E109" s="6">
        <v>589</v>
      </c>
      <c r="F109" s="8">
        <v>0.64</v>
      </c>
      <c r="G109" s="23">
        <f t="shared" si="9"/>
        <v>-28.789999999999964</v>
      </c>
      <c r="H109" s="40">
        <f t="shared" si="10"/>
        <v>-1.8984754167545859E-2</v>
      </c>
    </row>
    <row r="110" spans="1:8" ht="15.9" customHeight="1" x14ac:dyDescent="0.3">
      <c r="A110" s="33" t="s">
        <v>32</v>
      </c>
      <c r="B110" s="59">
        <v>870.88999999999976</v>
      </c>
      <c r="C110" s="59">
        <v>1426.8500000000001</v>
      </c>
      <c r="D110" s="59">
        <v>1394.97</v>
      </c>
      <c r="E110" s="2">
        <v>556</v>
      </c>
      <c r="F110" s="9">
        <v>0.64</v>
      </c>
      <c r="G110" s="22">
        <f t="shared" si="9"/>
        <v>-31.880000000000109</v>
      </c>
      <c r="H110" s="29">
        <f t="shared" si="10"/>
        <v>-2.2342923222483213E-2</v>
      </c>
    </row>
    <row r="111" spans="1:8" ht="15.9" customHeight="1" x14ac:dyDescent="0.3">
      <c r="A111" s="33" t="s">
        <v>33</v>
      </c>
      <c r="B111" s="59">
        <v>6.8999999999999995</v>
      </c>
      <c r="C111" s="59">
        <v>22.990000000000006</v>
      </c>
      <c r="D111" s="21">
        <v>20.750000000000004</v>
      </c>
      <c r="E111" s="2">
        <v>16</v>
      </c>
      <c r="F111" s="9">
        <v>2.33</v>
      </c>
      <c r="G111" s="22">
        <f t="shared" si="9"/>
        <v>-2.240000000000002</v>
      </c>
      <c r="H111" s="29">
        <f t="shared" si="10"/>
        <v>-9.7433666811657327E-2</v>
      </c>
    </row>
    <row r="112" spans="1:8" ht="15.9" customHeight="1" x14ac:dyDescent="0.3">
      <c r="A112" s="33" t="s">
        <v>34</v>
      </c>
      <c r="B112" s="59">
        <v>2.66</v>
      </c>
      <c r="C112" s="59">
        <v>4.1899999999999995</v>
      </c>
      <c r="D112" s="21">
        <v>4.4000000000000004</v>
      </c>
      <c r="E112" s="2">
        <v>2</v>
      </c>
      <c r="F112" s="9">
        <v>0.57999999999999996</v>
      </c>
      <c r="G112" s="27">
        <f t="shared" si="9"/>
        <v>0.21000000000000085</v>
      </c>
      <c r="H112" s="28">
        <f t="shared" si="10"/>
        <v>5.01193317422437E-2</v>
      </c>
    </row>
    <row r="113" spans="1:8" ht="15.9" customHeight="1" x14ac:dyDescent="0.3">
      <c r="A113" s="33" t="s">
        <v>35</v>
      </c>
      <c r="B113" s="59"/>
      <c r="C113" s="59">
        <v>0.17</v>
      </c>
      <c r="D113" s="21">
        <v>0.17</v>
      </c>
      <c r="E113" s="2">
        <v>0</v>
      </c>
      <c r="F113" s="2"/>
      <c r="G113" s="27">
        <f t="shared" si="9"/>
        <v>0</v>
      </c>
      <c r="H113" s="28">
        <f t="shared" si="10"/>
        <v>0</v>
      </c>
    </row>
    <row r="114" spans="1:8" ht="15.9" customHeight="1" x14ac:dyDescent="0.3">
      <c r="A114" s="33" t="s">
        <v>36</v>
      </c>
      <c r="B114" s="59">
        <v>46.689999999999984</v>
      </c>
      <c r="C114" s="59">
        <v>62.280000000000015</v>
      </c>
      <c r="D114" s="21">
        <v>67.400000000000006</v>
      </c>
      <c r="E114" s="2">
        <v>16</v>
      </c>
      <c r="F114" s="9">
        <v>0.33</v>
      </c>
      <c r="G114" s="27">
        <f t="shared" si="9"/>
        <v>5.1199999999999903</v>
      </c>
      <c r="H114" s="28">
        <f t="shared" si="10"/>
        <v>8.2209377007064655E-2</v>
      </c>
    </row>
    <row r="115" spans="1:8" ht="15.9" customHeight="1" x14ac:dyDescent="0.3">
      <c r="A115" s="32" t="s">
        <v>37</v>
      </c>
      <c r="B115" s="16"/>
      <c r="C115" s="6">
        <v>0</v>
      </c>
      <c r="D115" s="24">
        <v>0.11</v>
      </c>
      <c r="E115" s="6">
        <v>0</v>
      </c>
      <c r="F115" s="3"/>
      <c r="G115" s="24">
        <f t="shared" si="9"/>
        <v>0.11</v>
      </c>
      <c r="H115" s="26" t="str">
        <f t="shared" si="10"/>
        <v/>
      </c>
    </row>
    <row r="116" spans="1:8" ht="15.9" customHeight="1" x14ac:dyDescent="0.3">
      <c r="A116" s="33" t="s">
        <v>37</v>
      </c>
      <c r="B116" s="2"/>
      <c r="C116" s="2">
        <v>0</v>
      </c>
      <c r="D116" s="21">
        <v>0.11</v>
      </c>
      <c r="E116" s="2">
        <v>0</v>
      </c>
      <c r="F116" s="28" t="str">
        <f t="shared" si="10"/>
        <v/>
      </c>
      <c r="G116" s="27">
        <f t="shared" ref="G116:G141" si="11">IFERROR(D116-C116,"")</f>
        <v>0.11</v>
      </c>
      <c r="H116" s="28" t="str">
        <f t="shared" si="10"/>
        <v/>
      </c>
    </row>
    <row r="117" spans="1:8" ht="15.9" customHeight="1" x14ac:dyDescent="0.3">
      <c r="A117" s="32" t="s">
        <v>38</v>
      </c>
      <c r="B117" s="16">
        <v>8345.11</v>
      </c>
      <c r="C117" s="7">
        <v>6030.6499999999969</v>
      </c>
      <c r="D117" s="7">
        <v>5373.1500000000033</v>
      </c>
      <c r="E117" s="19">
        <v>-2314</v>
      </c>
      <c r="F117" s="14">
        <v>-0.28000000000000003</v>
      </c>
      <c r="G117" s="23">
        <f t="shared" si="11"/>
        <v>-657.49999999999363</v>
      </c>
      <c r="H117" s="14">
        <f t="shared" ref="H117:H141" si="12">IFERROR((D117/C117)-1,"")</f>
        <v>-0.10902639019011118</v>
      </c>
    </row>
    <row r="118" spans="1:8" ht="15.9" customHeight="1" x14ac:dyDescent="0.3">
      <c r="A118" s="33" t="s">
        <v>39</v>
      </c>
      <c r="B118" s="59">
        <v>355.59</v>
      </c>
      <c r="C118" s="59">
        <v>317.45000000000027</v>
      </c>
      <c r="D118" s="21">
        <v>311.40999999999963</v>
      </c>
      <c r="E118" s="11">
        <v>-38</v>
      </c>
      <c r="F118" s="12">
        <v>-0.11</v>
      </c>
      <c r="G118" s="22">
        <f t="shared" si="11"/>
        <v>-6.0400000000006457</v>
      </c>
      <c r="H118" s="29">
        <f t="shared" si="12"/>
        <v>-1.9026618365098891E-2</v>
      </c>
    </row>
    <row r="119" spans="1:8" ht="15.9" customHeight="1" x14ac:dyDescent="0.3">
      <c r="A119" s="34" t="s">
        <v>40</v>
      </c>
      <c r="B119" s="59">
        <v>62.949999999999996</v>
      </c>
      <c r="C119" s="59">
        <v>55.019999999999975</v>
      </c>
      <c r="D119" s="21">
        <v>57.79999999999999</v>
      </c>
      <c r="E119" s="11">
        <v>-8</v>
      </c>
      <c r="F119" s="12">
        <v>-0.13</v>
      </c>
      <c r="G119" s="22">
        <f t="shared" si="11"/>
        <v>2.7800000000000153</v>
      </c>
      <c r="H119" s="29">
        <f t="shared" si="12"/>
        <v>5.0527081061432444E-2</v>
      </c>
    </row>
    <row r="120" spans="1:8" ht="15.9" customHeight="1" x14ac:dyDescent="0.3">
      <c r="A120" s="34" t="s">
        <v>41</v>
      </c>
      <c r="B120" s="59">
        <v>6856.7400000000016</v>
      </c>
      <c r="C120" s="59">
        <v>4847.4899999999971</v>
      </c>
      <c r="D120" s="59">
        <v>4295.6100000000042</v>
      </c>
      <c r="E120" s="20">
        <v>-2009</v>
      </c>
      <c r="F120" s="12">
        <v>-0.28999999999999998</v>
      </c>
      <c r="G120" s="20">
        <f t="shared" si="11"/>
        <v>-551.87999999999283</v>
      </c>
      <c r="H120" s="29">
        <f t="shared" si="12"/>
        <v>-0.11384861031172688</v>
      </c>
    </row>
    <row r="121" spans="1:8" ht="15.9" customHeight="1" x14ac:dyDescent="0.3">
      <c r="A121" s="34" t="s">
        <v>42</v>
      </c>
      <c r="B121" s="59">
        <v>1069.83</v>
      </c>
      <c r="C121" s="59">
        <v>810.68999999999937</v>
      </c>
      <c r="D121" s="21">
        <v>708.32999999999879</v>
      </c>
      <c r="E121" s="11">
        <v>-259</v>
      </c>
      <c r="F121" s="12">
        <v>-0.24</v>
      </c>
      <c r="G121" s="22">
        <f t="shared" si="11"/>
        <v>-102.36000000000058</v>
      </c>
      <c r="H121" s="29">
        <f t="shared" si="12"/>
        <v>-0.12626281315916155</v>
      </c>
    </row>
    <row r="122" spans="1:8" ht="15.9" customHeight="1" x14ac:dyDescent="0.3">
      <c r="A122" s="32" t="s">
        <v>43</v>
      </c>
      <c r="B122" s="7">
        <v>3474.4800000000005</v>
      </c>
      <c r="C122" s="7">
        <v>2308.6800000000003</v>
      </c>
      <c r="D122" s="7">
        <v>2624.1399999999976</v>
      </c>
      <c r="E122" s="19">
        <v>-1166</v>
      </c>
      <c r="F122" s="14">
        <v>-0.34</v>
      </c>
      <c r="G122" s="24">
        <f t="shared" si="11"/>
        <v>315.45999999999731</v>
      </c>
      <c r="H122" s="41">
        <f t="shared" si="12"/>
        <v>0.13664085104908308</v>
      </c>
    </row>
    <row r="123" spans="1:8" ht="15.9" customHeight="1" x14ac:dyDescent="0.3">
      <c r="A123" s="34" t="s">
        <v>44</v>
      </c>
      <c r="B123" s="15">
        <v>2806.5000000000005</v>
      </c>
      <c r="C123" s="15">
        <v>1744.69</v>
      </c>
      <c r="D123" s="15">
        <v>2105.3399999999979</v>
      </c>
      <c r="E123" s="20">
        <v>-1062</v>
      </c>
      <c r="F123" s="12">
        <v>-0.38</v>
      </c>
      <c r="G123" s="27">
        <f t="shared" si="11"/>
        <v>360.64999999999782</v>
      </c>
      <c r="H123" s="28">
        <f t="shared" si="12"/>
        <v>0.20671294040775035</v>
      </c>
    </row>
    <row r="124" spans="1:8" ht="15.9" customHeight="1" x14ac:dyDescent="0.3">
      <c r="A124" s="34" t="s">
        <v>45</v>
      </c>
      <c r="B124" s="15">
        <v>667.98</v>
      </c>
      <c r="C124" s="15">
        <v>563.99</v>
      </c>
      <c r="D124" s="21">
        <v>518.79999999999961</v>
      </c>
      <c r="E124" s="11">
        <v>-104</v>
      </c>
      <c r="F124" s="12">
        <v>-0.16</v>
      </c>
      <c r="G124" s="22">
        <f t="shared" si="11"/>
        <v>-45.190000000000396</v>
      </c>
      <c r="H124" s="29">
        <f t="shared" si="12"/>
        <v>-8.0125534140676913E-2</v>
      </c>
    </row>
    <row r="125" spans="1:8" ht="15.9" customHeight="1" x14ac:dyDescent="0.3">
      <c r="A125" s="32" t="s">
        <v>46</v>
      </c>
      <c r="B125" s="7">
        <v>0.28000000000000003</v>
      </c>
      <c r="C125" s="7">
        <v>0.24</v>
      </c>
      <c r="D125" s="24">
        <v>0.33999999999999997</v>
      </c>
      <c r="E125" s="13">
        <v>-0.04</v>
      </c>
      <c r="F125" s="14">
        <v>-0.14000000000000001</v>
      </c>
      <c r="G125" s="24">
        <f t="shared" si="11"/>
        <v>9.9999999999999978E-2</v>
      </c>
      <c r="H125" s="41">
        <f t="shared" si="12"/>
        <v>0.41666666666666652</v>
      </c>
    </row>
    <row r="126" spans="1:8" ht="15.9" customHeight="1" x14ac:dyDescent="0.3">
      <c r="A126" s="34" t="s">
        <v>47</v>
      </c>
      <c r="B126" s="15">
        <v>0.12</v>
      </c>
      <c r="C126" s="15">
        <v>0.12</v>
      </c>
      <c r="D126" s="21">
        <v>0.24</v>
      </c>
      <c r="E126" s="2">
        <v>0</v>
      </c>
      <c r="F126" s="9">
        <v>0</v>
      </c>
      <c r="G126" s="27">
        <f t="shared" si="11"/>
        <v>0.12</v>
      </c>
      <c r="H126" s="28">
        <f t="shared" si="12"/>
        <v>1</v>
      </c>
    </row>
    <row r="127" spans="1:8" ht="15.9" customHeight="1" x14ac:dyDescent="0.3">
      <c r="A127" s="34" t="s">
        <v>48</v>
      </c>
      <c r="B127" s="15">
        <v>0.16</v>
      </c>
      <c r="C127" s="15">
        <v>0.12</v>
      </c>
      <c r="D127" s="21">
        <v>0.1</v>
      </c>
      <c r="E127" s="11">
        <v>-0.04</v>
      </c>
      <c r="F127" s="12">
        <v>-0.25</v>
      </c>
      <c r="G127" s="27">
        <f t="shared" si="11"/>
        <v>-1.999999999999999E-2</v>
      </c>
      <c r="H127" s="29">
        <f t="shared" si="12"/>
        <v>-0.16666666666666663</v>
      </c>
    </row>
    <row r="128" spans="1:8" ht="15.9" customHeight="1" x14ac:dyDescent="0.3">
      <c r="A128" s="32" t="s">
        <v>49</v>
      </c>
      <c r="B128" s="7">
        <v>14.69</v>
      </c>
      <c r="C128" s="7">
        <v>12.900000000000002</v>
      </c>
      <c r="D128" s="24">
        <v>10.729999999999999</v>
      </c>
      <c r="E128" s="13">
        <v>-2</v>
      </c>
      <c r="F128" s="14">
        <v>-0.12</v>
      </c>
      <c r="G128" s="23">
        <f t="shared" si="11"/>
        <v>-2.1700000000000035</v>
      </c>
      <c r="H128" s="30">
        <f t="shared" si="12"/>
        <v>-0.16821705426356615</v>
      </c>
    </row>
    <row r="129" spans="1:9" ht="15.9" customHeight="1" x14ac:dyDescent="0.3">
      <c r="A129" s="34" t="s">
        <v>49</v>
      </c>
      <c r="B129" s="15">
        <v>14.69</v>
      </c>
      <c r="C129" s="15">
        <v>12.900000000000002</v>
      </c>
      <c r="D129" s="21">
        <v>10.729999999999999</v>
      </c>
      <c r="E129" s="11">
        <v>-2</v>
      </c>
      <c r="F129" s="12">
        <v>-0.12</v>
      </c>
      <c r="G129" s="22">
        <f t="shared" si="11"/>
        <v>-2.1700000000000035</v>
      </c>
      <c r="H129" s="29">
        <f t="shared" si="12"/>
        <v>-0.16821705426356615</v>
      </c>
    </row>
    <row r="130" spans="1:9" ht="15.9" customHeight="1" x14ac:dyDescent="0.3">
      <c r="A130" s="32" t="s">
        <v>50</v>
      </c>
      <c r="B130" s="7">
        <v>358.49000000000007</v>
      </c>
      <c r="C130" s="7">
        <v>350.12</v>
      </c>
      <c r="D130" s="24">
        <v>310.57000000000005</v>
      </c>
      <c r="E130" s="13">
        <v>-8</v>
      </c>
      <c r="F130" s="14">
        <v>-0.02</v>
      </c>
      <c r="G130" s="23">
        <f t="shared" si="11"/>
        <v>-39.549999999999955</v>
      </c>
      <c r="H130" s="40">
        <f t="shared" si="12"/>
        <v>-0.11296127042156967</v>
      </c>
    </row>
    <row r="131" spans="1:9" ht="15.9" customHeight="1" x14ac:dyDescent="0.3">
      <c r="A131" s="34" t="s">
        <v>50</v>
      </c>
      <c r="B131" s="15">
        <v>358.49000000000007</v>
      </c>
      <c r="C131" s="15">
        <v>350.12</v>
      </c>
      <c r="D131" s="21">
        <v>310.57000000000005</v>
      </c>
      <c r="E131" s="11">
        <v>-8</v>
      </c>
      <c r="F131" s="12">
        <v>-0.02</v>
      </c>
      <c r="G131" s="22">
        <f t="shared" si="11"/>
        <v>-39.549999999999955</v>
      </c>
      <c r="H131" s="29">
        <f t="shared" si="12"/>
        <v>-0.11296127042156967</v>
      </c>
    </row>
    <row r="132" spans="1:9" ht="15.9" customHeight="1" x14ac:dyDescent="0.3">
      <c r="A132" s="32" t="s">
        <v>51</v>
      </c>
      <c r="B132" s="7">
        <v>0.24</v>
      </c>
      <c r="C132" s="7">
        <v>0.26</v>
      </c>
      <c r="D132" s="24">
        <v>5.080000000000001</v>
      </c>
      <c r="E132" s="6">
        <v>0</v>
      </c>
      <c r="F132" s="8">
        <v>0.08</v>
      </c>
      <c r="G132" s="24">
        <f t="shared" si="11"/>
        <v>4.8200000000000012</v>
      </c>
      <c r="H132" s="8">
        <f t="shared" si="12"/>
        <v>18.53846153846154</v>
      </c>
    </row>
    <row r="133" spans="1:9" ht="15.9" customHeight="1" x14ac:dyDescent="0.3">
      <c r="A133" s="34" t="s">
        <v>51</v>
      </c>
      <c r="B133" s="15">
        <v>0.24</v>
      </c>
      <c r="C133" s="15">
        <v>0.26</v>
      </c>
      <c r="D133" s="21">
        <v>5.080000000000001</v>
      </c>
      <c r="E133" s="2">
        <v>0</v>
      </c>
      <c r="F133" s="9">
        <v>0.08</v>
      </c>
      <c r="G133" s="27">
        <f t="shared" si="11"/>
        <v>4.8200000000000012</v>
      </c>
      <c r="H133" s="28">
        <f t="shared" si="12"/>
        <v>18.53846153846154</v>
      </c>
    </row>
    <row r="134" spans="1:9" ht="15.9" customHeight="1" x14ac:dyDescent="0.3">
      <c r="A134" s="32" t="s">
        <v>52</v>
      </c>
      <c r="B134" s="7">
        <v>4561.5800000000017</v>
      </c>
      <c r="C134" s="7">
        <v>4563.32</v>
      </c>
      <c r="D134" s="7">
        <v>4517.4400000000069</v>
      </c>
      <c r="E134" s="6">
        <v>2</v>
      </c>
      <c r="F134" s="17">
        <v>4.0000000000000002E-4</v>
      </c>
      <c r="G134" s="23">
        <f t="shared" si="11"/>
        <v>-45.879999999992833</v>
      </c>
      <c r="H134" s="40">
        <f t="shared" si="12"/>
        <v>-1.0054083430483307E-2</v>
      </c>
    </row>
    <row r="135" spans="1:9" ht="15.9" customHeight="1" x14ac:dyDescent="0.3">
      <c r="A135" s="34" t="s">
        <v>52</v>
      </c>
      <c r="B135" s="15">
        <v>4561.5800000000017</v>
      </c>
      <c r="C135" s="15">
        <v>4563.32</v>
      </c>
      <c r="D135" s="15">
        <v>4517.4400000000069</v>
      </c>
      <c r="E135" s="2">
        <v>2</v>
      </c>
      <c r="F135" s="9">
        <v>0</v>
      </c>
      <c r="G135" s="22">
        <f t="shared" si="11"/>
        <v>-45.879999999992833</v>
      </c>
      <c r="H135" s="29">
        <f t="shared" si="12"/>
        <v>-1.0054083430483307E-2</v>
      </c>
    </row>
    <row r="136" spans="1:9" ht="15.9" customHeight="1" x14ac:dyDescent="0.3">
      <c r="A136" s="32" t="s">
        <v>53</v>
      </c>
      <c r="B136" s="7">
        <v>328.85000000000008</v>
      </c>
      <c r="C136" s="7">
        <v>329.75</v>
      </c>
      <c r="D136" s="24">
        <v>298.7700000000001</v>
      </c>
      <c r="E136" s="6">
        <v>1</v>
      </c>
      <c r="F136" s="17">
        <v>2.7000000000000001E-3</v>
      </c>
      <c r="G136" s="23">
        <f t="shared" si="11"/>
        <v>-30.979999999999905</v>
      </c>
      <c r="H136" s="30">
        <f t="shared" si="12"/>
        <v>-9.3949962092494066E-2</v>
      </c>
    </row>
    <row r="137" spans="1:9" ht="15.9" customHeight="1" x14ac:dyDescent="0.3">
      <c r="A137" s="34" t="s">
        <v>53</v>
      </c>
      <c r="B137" s="15">
        <v>328.85000000000008</v>
      </c>
      <c r="C137" s="15">
        <v>329.75</v>
      </c>
      <c r="D137" s="21">
        <v>298.7700000000001</v>
      </c>
      <c r="E137" s="2">
        <v>1</v>
      </c>
      <c r="F137" s="9">
        <v>0</v>
      </c>
      <c r="G137" s="22">
        <f t="shared" si="11"/>
        <v>-30.979999999999905</v>
      </c>
      <c r="H137" s="29">
        <f t="shared" si="12"/>
        <v>-9.3949962092494066E-2</v>
      </c>
    </row>
    <row r="138" spans="1:9" ht="15.9" customHeight="1" x14ac:dyDescent="0.3">
      <c r="A138" s="32" t="s">
        <v>54</v>
      </c>
      <c r="B138" s="7">
        <v>0.19000000000000003</v>
      </c>
      <c r="C138" s="7">
        <v>0.4</v>
      </c>
      <c r="D138" s="24">
        <v>0.25</v>
      </c>
      <c r="E138" s="6">
        <v>0</v>
      </c>
      <c r="F138" s="8">
        <v>1.1100000000000001</v>
      </c>
      <c r="G138" s="24">
        <f t="shared" si="11"/>
        <v>-0.15000000000000002</v>
      </c>
      <c r="H138" s="30">
        <f t="shared" si="12"/>
        <v>-0.375</v>
      </c>
    </row>
    <row r="139" spans="1:9" ht="15.9" customHeight="1" x14ac:dyDescent="0.3">
      <c r="A139" s="34" t="s">
        <v>55</v>
      </c>
      <c r="B139" s="15">
        <v>0.04</v>
      </c>
      <c r="C139" s="15">
        <v>0.25</v>
      </c>
      <c r="D139" s="21">
        <v>0.25</v>
      </c>
      <c r="E139" s="2">
        <v>0</v>
      </c>
      <c r="F139" s="9">
        <v>5.25</v>
      </c>
      <c r="G139" s="27">
        <f t="shared" si="11"/>
        <v>0</v>
      </c>
      <c r="H139" s="28">
        <f t="shared" si="12"/>
        <v>0</v>
      </c>
    </row>
    <row r="140" spans="1:9" ht="15.9" customHeight="1" x14ac:dyDescent="0.3">
      <c r="A140" s="34" t="s">
        <v>56</v>
      </c>
      <c r="B140" s="15">
        <v>0.15000000000000002</v>
      </c>
      <c r="C140" s="15">
        <v>0.15000000000000002</v>
      </c>
      <c r="D140" s="2">
        <v>0</v>
      </c>
      <c r="E140" s="2">
        <v>0</v>
      </c>
      <c r="F140" s="9">
        <v>0</v>
      </c>
      <c r="G140" s="27">
        <f t="shared" si="11"/>
        <v>-0.15000000000000002</v>
      </c>
      <c r="H140" s="29">
        <f t="shared" si="12"/>
        <v>-1</v>
      </c>
    </row>
    <row r="141" spans="1:9" ht="15.9" customHeight="1" x14ac:dyDescent="0.3">
      <c r="A141" s="60" t="s">
        <v>57</v>
      </c>
      <c r="B141" s="61">
        <v>30274.91</v>
      </c>
      <c r="C141" s="61">
        <v>26969.48</v>
      </c>
      <c r="D141" s="61">
        <f>SUM(D101,D97,D93,D84,D109,D115,D117,D122,D125,D128,D130,D132,D134,D136,D138)</f>
        <v>25961.590000000018</v>
      </c>
      <c r="E141" s="62">
        <v>-3305</v>
      </c>
      <c r="F141" s="63">
        <v>-0.11</v>
      </c>
      <c r="G141" s="62">
        <f t="shared" si="11"/>
        <v>-1007.8899999999812</v>
      </c>
      <c r="H141" s="63">
        <f t="shared" si="12"/>
        <v>-3.7371502898831621E-2</v>
      </c>
      <c r="I141" s="37"/>
    </row>
    <row r="142" spans="1:9" x14ac:dyDescent="0.3">
      <c r="B142" s="37"/>
      <c r="D142" s="37"/>
      <c r="E142" s="37"/>
      <c r="F142" s="37"/>
      <c r="G142" s="37"/>
      <c r="H142" s="37"/>
      <c r="I142" s="37"/>
    </row>
    <row r="147" spans="1:14" ht="20.399999999999999" x14ac:dyDescent="0.3">
      <c r="A147" s="58" t="s">
        <v>64</v>
      </c>
    </row>
    <row r="149" spans="1:14" ht="42.9" customHeight="1" x14ac:dyDescent="0.3">
      <c r="A149" s="374" t="s">
        <v>58</v>
      </c>
      <c r="B149" s="374" t="s">
        <v>1</v>
      </c>
      <c r="C149" s="381"/>
      <c r="D149" s="381"/>
      <c r="E149" s="374" t="s">
        <v>2</v>
      </c>
      <c r="F149" s="374"/>
      <c r="G149" s="374" t="s">
        <v>3</v>
      </c>
      <c r="H149" s="374"/>
      <c r="K149" t="s">
        <v>216</v>
      </c>
    </row>
    <row r="150" spans="1:14" ht="15" customHeight="1" x14ac:dyDescent="0.3">
      <c r="A150" s="374"/>
      <c r="B150" s="55">
        <v>2019</v>
      </c>
      <c r="C150" s="55">
        <v>2020</v>
      </c>
      <c r="D150" s="55">
        <v>2021</v>
      </c>
      <c r="E150" s="341" t="s">
        <v>4</v>
      </c>
      <c r="F150" s="55" t="s">
        <v>5</v>
      </c>
      <c r="G150" s="341" t="s">
        <v>4</v>
      </c>
      <c r="H150" s="55" t="s">
        <v>5</v>
      </c>
      <c r="K150">
        <v>2020</v>
      </c>
      <c r="L150">
        <v>2021</v>
      </c>
      <c r="M150" t="s">
        <v>217</v>
      </c>
      <c r="N150" t="s">
        <v>219</v>
      </c>
    </row>
    <row r="151" spans="1:14" ht="15.9" customHeight="1" x14ac:dyDescent="0.3">
      <c r="A151" s="82" t="s">
        <v>6</v>
      </c>
      <c r="B151" s="4">
        <v>263.96000000000004</v>
      </c>
      <c r="C151" s="4">
        <v>172.70000000000002</v>
      </c>
      <c r="D151" s="83">
        <v>203.04000000000002</v>
      </c>
      <c r="E151" s="83">
        <f t="shared" ref="E151:E188" si="13">IFERROR(C151-B151,"")</f>
        <v>-91.260000000000019</v>
      </c>
      <c r="F151" s="84">
        <f t="shared" ref="F151:F188" si="14">IFERROR((C151/B151)-1,"")</f>
        <v>-0.34573420215184125</v>
      </c>
      <c r="G151" s="4">
        <f t="shared" ref="G151:G188" si="15">IFERROR((D151-C151),"")</f>
        <v>30.340000000000003</v>
      </c>
      <c r="H151" s="85">
        <f t="shared" ref="H151:H188" si="16">IFERROR((D151/C151)-1,"")</f>
        <v>0.1756803705848291</v>
      </c>
      <c r="J151" t="s">
        <v>6</v>
      </c>
      <c r="K151" s="48">
        <f>C151</f>
        <v>172.70000000000002</v>
      </c>
      <c r="L151" s="48">
        <f t="shared" ref="L151" si="17">D151</f>
        <v>203.04000000000002</v>
      </c>
      <c r="M151" s="143">
        <f>F151</f>
        <v>-0.34573420215184125</v>
      </c>
      <c r="N151" s="355">
        <f>'PAR-EDAD'!AA10</f>
        <v>1.7254404377960875E-2</v>
      </c>
    </row>
    <row r="152" spans="1:14" ht="15.9" customHeight="1" x14ac:dyDescent="0.3">
      <c r="A152" s="35" t="s">
        <v>7</v>
      </c>
      <c r="B152" s="15">
        <v>79.87</v>
      </c>
      <c r="C152" s="15">
        <v>57.510000000000005</v>
      </c>
      <c r="D152" s="15">
        <v>69.570000000000007</v>
      </c>
      <c r="E152" s="69">
        <f t="shared" si="13"/>
        <v>-22.36</v>
      </c>
      <c r="F152" s="70">
        <f t="shared" si="14"/>
        <v>-0.27995492675597844</v>
      </c>
      <c r="G152" s="71">
        <f t="shared" si="15"/>
        <v>12.060000000000002</v>
      </c>
      <c r="H152" s="72">
        <f t="shared" si="16"/>
        <v>0.20970266040688568</v>
      </c>
      <c r="J152" t="s">
        <v>15</v>
      </c>
      <c r="K152" s="48">
        <f>C158</f>
        <v>2979.1599999999976</v>
      </c>
      <c r="L152" s="48">
        <f t="shared" ref="L152" si="18">D158</f>
        <v>3051.9899999999984</v>
      </c>
      <c r="M152" s="143">
        <f>F158</f>
        <v>-4.1284654620348582E-2</v>
      </c>
      <c r="N152" s="355">
        <f>'PAR-EDAD'!AA15</f>
        <v>0.25941019516006314</v>
      </c>
    </row>
    <row r="153" spans="1:14" ht="15.9" customHeight="1" x14ac:dyDescent="0.3">
      <c r="A153" s="35" t="s">
        <v>8</v>
      </c>
      <c r="B153" s="15"/>
      <c r="C153" s="15"/>
      <c r="D153" s="15">
        <v>0.04</v>
      </c>
      <c r="E153" s="69">
        <f t="shared" si="13"/>
        <v>0</v>
      </c>
      <c r="F153" s="70" t="str">
        <f t="shared" si="14"/>
        <v/>
      </c>
      <c r="G153" s="71">
        <f t="shared" si="15"/>
        <v>0.04</v>
      </c>
      <c r="H153" s="72" t="str">
        <f t="shared" si="16"/>
        <v/>
      </c>
      <c r="J153" t="s">
        <v>19</v>
      </c>
      <c r="K153" s="48">
        <f>C162</f>
        <v>503.40999999999997</v>
      </c>
      <c r="L153" s="48">
        <f t="shared" ref="L153" si="19">D162</f>
        <v>483.40999999999985</v>
      </c>
      <c r="M153" s="143">
        <f>F162</f>
        <v>-7.5548618125057532E-2</v>
      </c>
      <c r="N153" s="355">
        <f>'PAR-EDAD'!AA19</f>
        <v>4.1088431627340223E-2</v>
      </c>
    </row>
    <row r="154" spans="1:14" ht="15.9" customHeight="1" x14ac:dyDescent="0.3">
      <c r="A154" s="35" t="s">
        <v>9</v>
      </c>
      <c r="B154" s="15">
        <v>24.43</v>
      </c>
      <c r="C154" s="15">
        <v>4.45</v>
      </c>
      <c r="D154" s="15">
        <v>4.45</v>
      </c>
      <c r="E154" s="69">
        <f t="shared" si="13"/>
        <v>-19.98</v>
      </c>
      <c r="F154" s="70">
        <f t="shared" si="14"/>
        <v>-0.81784690953745398</v>
      </c>
      <c r="G154" s="71">
        <f t="shared" si="15"/>
        <v>0</v>
      </c>
      <c r="H154" s="72">
        <f t="shared" si="16"/>
        <v>0</v>
      </c>
      <c r="J154" t="s">
        <v>61</v>
      </c>
      <c r="K154" s="48">
        <f>C168</f>
        <v>167.01</v>
      </c>
      <c r="L154" s="48">
        <f t="shared" ref="L154" si="20">D168</f>
        <v>207.79999999999998</v>
      </c>
      <c r="M154" s="143">
        <f>F168</f>
        <v>0.76711459104856594</v>
      </c>
      <c r="N154" s="355">
        <f>'PAR-EDAD'!AA23</f>
        <v>1.7662390294287039E-2</v>
      </c>
    </row>
    <row r="155" spans="1:14" ht="15.9" customHeight="1" x14ac:dyDescent="0.3">
      <c r="A155" s="35" t="s">
        <v>10</v>
      </c>
      <c r="B155" s="15">
        <v>1.1200000000000001</v>
      </c>
      <c r="C155" s="15">
        <v>0.13</v>
      </c>
      <c r="D155" s="15">
        <v>0.57000000000000006</v>
      </c>
      <c r="E155" s="69">
        <f t="shared" si="13"/>
        <v>-0.9900000000000001</v>
      </c>
      <c r="F155" s="70">
        <f t="shared" si="14"/>
        <v>-0.8839285714285714</v>
      </c>
      <c r="G155" s="71">
        <f t="shared" si="15"/>
        <v>0.44000000000000006</v>
      </c>
      <c r="H155" s="72">
        <f t="shared" si="16"/>
        <v>3.384615384615385</v>
      </c>
      <c r="J155" t="s">
        <v>38</v>
      </c>
      <c r="K155" s="48">
        <f>C172</f>
        <v>3663.5299999999984</v>
      </c>
      <c r="L155" s="48">
        <f t="shared" ref="L155" si="21">D172</f>
        <v>4266.2899999999991</v>
      </c>
      <c r="M155" s="143">
        <f>F172</f>
        <v>0.3629812342812917</v>
      </c>
      <c r="N155" s="355">
        <f>'PAR-EDAD'!AA27</f>
        <v>0.36262213228399359</v>
      </c>
    </row>
    <row r="156" spans="1:14" ht="15.9" customHeight="1" x14ac:dyDescent="0.3">
      <c r="A156" s="35" t="s">
        <v>11</v>
      </c>
      <c r="B156" s="15">
        <v>2.68</v>
      </c>
      <c r="C156" s="15"/>
      <c r="D156" s="15">
        <v>0</v>
      </c>
      <c r="E156" s="69">
        <f t="shared" si="13"/>
        <v>-2.68</v>
      </c>
      <c r="F156" s="70">
        <f t="shared" si="14"/>
        <v>-1</v>
      </c>
      <c r="G156" s="71">
        <f t="shared" si="15"/>
        <v>0</v>
      </c>
      <c r="H156" s="72" t="str">
        <f t="shared" si="16"/>
        <v/>
      </c>
      <c r="J156" t="s">
        <v>43</v>
      </c>
      <c r="K156" s="48">
        <f>C177</f>
        <v>679.40000000000009</v>
      </c>
      <c r="L156" s="48">
        <f t="shared" ref="L156" si="22">D177</f>
        <v>915.00000000000023</v>
      </c>
      <c r="M156" s="143">
        <f>F177</f>
        <v>-0.14139116368415727</v>
      </c>
      <c r="N156" s="355">
        <f>'PAR-EDAD'!AA32</f>
        <v>7.7772315299675862E-2</v>
      </c>
    </row>
    <row r="157" spans="1:14" ht="15.9" customHeight="1" x14ac:dyDescent="0.3">
      <c r="A157" s="35" t="s">
        <v>14</v>
      </c>
      <c r="B157" s="15">
        <v>155.85999999999999</v>
      </c>
      <c r="C157" s="15">
        <v>110.61000000000001</v>
      </c>
      <c r="D157" s="15">
        <v>128.41</v>
      </c>
      <c r="E157" s="69">
        <f t="shared" si="13"/>
        <v>-45.249999999999972</v>
      </c>
      <c r="F157" s="70">
        <f t="shared" si="14"/>
        <v>-0.29032465032721655</v>
      </c>
      <c r="G157" s="71">
        <f t="shared" si="15"/>
        <v>17.799999999999983</v>
      </c>
      <c r="H157" s="72">
        <f t="shared" si="16"/>
        <v>0.16092577524636087</v>
      </c>
      <c r="J157" t="s">
        <v>52</v>
      </c>
      <c r="K157" s="48">
        <f>C184</f>
        <v>2008.63</v>
      </c>
      <c r="L157" s="48">
        <f t="shared" ref="L157" si="23">D184</f>
        <v>2611.1319999999996</v>
      </c>
      <c r="M157" s="143">
        <f>F184</f>
        <v>-1.3572905894522203E-3</v>
      </c>
      <c r="N157" s="355">
        <f>'PAR-EDAD'!AA39</f>
        <v>0.22193855868095433</v>
      </c>
    </row>
    <row r="158" spans="1:14" ht="15.9" customHeight="1" x14ac:dyDescent="0.3">
      <c r="A158" s="66" t="s">
        <v>15</v>
      </c>
      <c r="B158" s="7">
        <v>3107.45</v>
      </c>
      <c r="C158" s="7">
        <v>2979.1599999999976</v>
      </c>
      <c r="D158" s="67">
        <v>3051.9899999999984</v>
      </c>
      <c r="E158" s="67">
        <f t="shared" si="13"/>
        <v>-128.29000000000224</v>
      </c>
      <c r="F158" s="68">
        <f t="shared" si="14"/>
        <v>-4.1284654620348582E-2</v>
      </c>
      <c r="G158" s="7">
        <f t="shared" si="15"/>
        <v>72.830000000000837</v>
      </c>
      <c r="H158" s="68">
        <f t="shared" si="16"/>
        <v>2.4446488271862243E-2</v>
      </c>
      <c r="K158" s="48"/>
      <c r="L158" s="48"/>
      <c r="M158" s="354"/>
    </row>
    <row r="159" spans="1:14" ht="15.9" customHeight="1" x14ac:dyDescent="0.3">
      <c r="A159" s="35" t="s">
        <v>16</v>
      </c>
      <c r="B159" s="15">
        <v>2194.2200000000003</v>
      </c>
      <c r="C159" s="15">
        <v>2111.3399999999979</v>
      </c>
      <c r="D159" s="15">
        <v>2216.1799999999994</v>
      </c>
      <c r="E159" s="69">
        <f t="shared" si="13"/>
        <v>-82.880000000002383</v>
      </c>
      <c r="F159" s="70">
        <f t="shared" si="14"/>
        <v>-3.7771964524980328E-2</v>
      </c>
      <c r="G159" s="71">
        <f t="shared" si="15"/>
        <v>104.84000000000151</v>
      </c>
      <c r="H159" s="73">
        <f t="shared" si="16"/>
        <v>4.9655668911687156E-2</v>
      </c>
    </row>
    <row r="160" spans="1:14" ht="15.9" customHeight="1" x14ac:dyDescent="0.3">
      <c r="A160" s="35" t="s">
        <v>17</v>
      </c>
      <c r="B160" s="15">
        <v>49.949999999999996</v>
      </c>
      <c r="C160" s="15">
        <v>37.6</v>
      </c>
      <c r="D160" s="15">
        <v>31.21</v>
      </c>
      <c r="E160" s="69">
        <f t="shared" si="13"/>
        <v>-12.349999999999994</v>
      </c>
      <c r="F160" s="70">
        <f t="shared" si="14"/>
        <v>-0.24724724724724711</v>
      </c>
      <c r="G160" s="71">
        <f t="shared" si="15"/>
        <v>-6.3900000000000006</v>
      </c>
      <c r="H160" s="73">
        <f t="shared" si="16"/>
        <v>-0.16994680851063826</v>
      </c>
    </row>
    <row r="161" spans="1:8" ht="15.9" customHeight="1" x14ac:dyDescent="0.3">
      <c r="A161" s="35" t="s">
        <v>18</v>
      </c>
      <c r="B161" s="15">
        <v>863.27999999999963</v>
      </c>
      <c r="C161" s="15">
        <v>830.21999999999969</v>
      </c>
      <c r="D161" s="15">
        <v>804.59999999999911</v>
      </c>
      <c r="E161" s="69">
        <f t="shared" si="13"/>
        <v>-33.059999999999945</v>
      </c>
      <c r="F161" s="70">
        <f t="shared" si="14"/>
        <v>-3.8295802057269901E-2</v>
      </c>
      <c r="G161" s="71">
        <f t="shared" si="15"/>
        <v>-25.620000000000573</v>
      </c>
      <c r="H161" s="73">
        <f t="shared" si="16"/>
        <v>-3.0859290308593579E-2</v>
      </c>
    </row>
    <row r="162" spans="1:8" ht="15.9" customHeight="1" x14ac:dyDescent="0.3">
      <c r="A162" s="66" t="s">
        <v>19</v>
      </c>
      <c r="B162" s="7">
        <v>544.55000000000007</v>
      </c>
      <c r="C162" s="7">
        <v>503.40999999999997</v>
      </c>
      <c r="D162" s="67">
        <v>483.40999999999985</v>
      </c>
      <c r="E162" s="67">
        <f t="shared" si="13"/>
        <v>-41.1400000000001</v>
      </c>
      <c r="F162" s="68">
        <f t="shared" si="14"/>
        <v>-7.5548618125057532E-2</v>
      </c>
      <c r="G162" s="67">
        <f t="shared" si="15"/>
        <v>-20.000000000000114</v>
      </c>
      <c r="H162" s="68">
        <f t="shared" si="16"/>
        <v>-3.9729047893367508E-2</v>
      </c>
    </row>
    <row r="163" spans="1:8" ht="15.9" customHeight="1" x14ac:dyDescent="0.3">
      <c r="A163" s="35" t="s">
        <v>20</v>
      </c>
      <c r="B163" s="15">
        <v>36.549999999999997</v>
      </c>
      <c r="C163" s="15">
        <v>31.979999999999997</v>
      </c>
      <c r="D163" s="15">
        <v>35.050000000000004</v>
      </c>
      <c r="E163" s="69">
        <f t="shared" si="13"/>
        <v>-4.57</v>
      </c>
      <c r="F163" s="70">
        <f t="shared" si="14"/>
        <v>-0.12503419972640217</v>
      </c>
      <c r="G163" s="74">
        <f t="shared" si="15"/>
        <v>3.0700000000000074</v>
      </c>
      <c r="H163" s="73">
        <f t="shared" si="16"/>
        <v>9.5997498436523054E-2</v>
      </c>
    </row>
    <row r="164" spans="1:8" ht="15.9" customHeight="1" x14ac:dyDescent="0.3">
      <c r="A164" s="35" t="s">
        <v>21</v>
      </c>
      <c r="B164" s="15">
        <v>2.9299999999999997</v>
      </c>
      <c r="C164" s="15">
        <v>3.63</v>
      </c>
      <c r="D164" s="15">
        <v>3.9800000000000004</v>
      </c>
      <c r="E164" s="69">
        <f t="shared" si="13"/>
        <v>0.70000000000000018</v>
      </c>
      <c r="F164" s="70">
        <f t="shared" si="14"/>
        <v>0.23890784982935154</v>
      </c>
      <c r="G164" s="74">
        <f t="shared" si="15"/>
        <v>0.35000000000000053</v>
      </c>
      <c r="H164" s="73">
        <f t="shared" si="16"/>
        <v>9.6418732782369343E-2</v>
      </c>
    </row>
    <row r="165" spans="1:8" ht="15.9" customHeight="1" x14ac:dyDescent="0.3">
      <c r="A165" s="35" t="s">
        <v>22</v>
      </c>
      <c r="B165" s="15">
        <v>505.07000000000011</v>
      </c>
      <c r="C165" s="15">
        <v>467.79999999999995</v>
      </c>
      <c r="D165" s="15">
        <v>444.37999999999982</v>
      </c>
      <c r="E165" s="69">
        <f t="shared" si="13"/>
        <v>-37.270000000000152</v>
      </c>
      <c r="F165" s="70">
        <f t="shared" si="14"/>
        <v>-7.3791751638387026E-2</v>
      </c>
      <c r="G165" s="74">
        <f t="shared" si="15"/>
        <v>-23.42000000000013</v>
      </c>
      <c r="H165" s="73">
        <f t="shared" si="16"/>
        <v>-5.0064129970072924E-2</v>
      </c>
    </row>
    <row r="166" spans="1:8" ht="15.9" customHeight="1" x14ac:dyDescent="0.3">
      <c r="A166" s="66" t="s">
        <v>60</v>
      </c>
      <c r="B166" s="7">
        <v>0.32</v>
      </c>
      <c r="C166" s="7">
        <v>0.32</v>
      </c>
      <c r="D166" s="75">
        <f>SUM(D167)</f>
        <v>0</v>
      </c>
      <c r="E166" s="67">
        <f t="shared" si="13"/>
        <v>0</v>
      </c>
      <c r="F166" s="68">
        <f t="shared" si="14"/>
        <v>0</v>
      </c>
      <c r="G166" s="67">
        <f t="shared" si="15"/>
        <v>-0.32</v>
      </c>
      <c r="H166" s="68">
        <f t="shared" si="16"/>
        <v>-1</v>
      </c>
    </row>
    <row r="167" spans="1:8" ht="15.9" customHeight="1" x14ac:dyDescent="0.3">
      <c r="A167" s="35" t="s">
        <v>30</v>
      </c>
      <c r="B167" s="15">
        <v>0.32</v>
      </c>
      <c r="C167" s="15">
        <v>0.32</v>
      </c>
      <c r="D167" s="76">
        <v>0</v>
      </c>
      <c r="E167" s="69">
        <f t="shared" si="13"/>
        <v>0</v>
      </c>
      <c r="F167" s="70">
        <f t="shared" si="14"/>
        <v>0</v>
      </c>
      <c r="G167" s="69">
        <f t="shared" si="15"/>
        <v>-0.32</v>
      </c>
      <c r="H167" s="70">
        <f t="shared" si="16"/>
        <v>-1</v>
      </c>
    </row>
    <row r="168" spans="1:8" ht="15.9" customHeight="1" x14ac:dyDescent="0.3">
      <c r="A168" s="66" t="s">
        <v>61</v>
      </c>
      <c r="B168" s="7">
        <v>94.510000000000019</v>
      </c>
      <c r="C168" s="7">
        <v>167.01</v>
      </c>
      <c r="D168" s="67">
        <v>207.79999999999998</v>
      </c>
      <c r="E168" s="67">
        <f t="shared" si="13"/>
        <v>72.499999999999972</v>
      </c>
      <c r="F168" s="68">
        <f t="shared" si="14"/>
        <v>0.76711459104856594</v>
      </c>
      <c r="G168" s="67">
        <f t="shared" si="15"/>
        <v>40.789999999999992</v>
      </c>
      <c r="H168" s="68">
        <f t="shared" si="16"/>
        <v>0.24423687204359013</v>
      </c>
    </row>
    <row r="169" spans="1:8" ht="15.9" customHeight="1" x14ac:dyDescent="0.3">
      <c r="A169" s="35" t="s">
        <v>32</v>
      </c>
      <c r="B169" s="77">
        <v>94.030000000000015</v>
      </c>
      <c r="C169" s="77">
        <v>166.47</v>
      </c>
      <c r="D169" s="77">
        <v>207.26999999999998</v>
      </c>
      <c r="E169" s="69">
        <f t="shared" si="13"/>
        <v>72.439999999999984</v>
      </c>
      <c r="F169" s="70">
        <f t="shared" si="14"/>
        <v>0.7703924279485268</v>
      </c>
      <c r="G169" s="69">
        <f t="shared" si="15"/>
        <v>40.799999999999983</v>
      </c>
      <c r="H169" s="70">
        <f t="shared" si="16"/>
        <v>0.24508920526220934</v>
      </c>
    </row>
    <row r="170" spans="1:8" ht="15.9" customHeight="1" x14ac:dyDescent="0.3">
      <c r="A170" s="35" t="s">
        <v>34</v>
      </c>
      <c r="B170" s="77">
        <v>0.48</v>
      </c>
      <c r="C170" s="77">
        <v>0.48</v>
      </c>
      <c r="D170" s="77">
        <v>0.48</v>
      </c>
      <c r="E170" s="69">
        <f t="shared" si="13"/>
        <v>0</v>
      </c>
      <c r="F170" s="70">
        <f t="shared" si="14"/>
        <v>0</v>
      </c>
      <c r="G170" s="69">
        <f t="shared" si="15"/>
        <v>0</v>
      </c>
      <c r="H170" s="70">
        <f t="shared" si="16"/>
        <v>0</v>
      </c>
    </row>
    <row r="171" spans="1:8" ht="15.9" customHeight="1" x14ac:dyDescent="0.3">
      <c r="A171" s="35" t="s">
        <v>36</v>
      </c>
      <c r="B171" s="77"/>
      <c r="C171" s="77">
        <v>6.0000000000000005E-2</v>
      </c>
      <c r="D171" s="77">
        <v>0.05</v>
      </c>
      <c r="E171" s="69">
        <f t="shared" si="13"/>
        <v>6.0000000000000005E-2</v>
      </c>
      <c r="F171" s="70" t="str">
        <f t="shared" si="14"/>
        <v/>
      </c>
      <c r="G171" s="69">
        <f t="shared" si="15"/>
        <v>-1.0000000000000002E-2</v>
      </c>
      <c r="H171" s="70">
        <f t="shared" si="16"/>
        <v>-0.16666666666666674</v>
      </c>
    </row>
    <row r="172" spans="1:8" ht="15.9" customHeight="1" x14ac:dyDescent="0.3">
      <c r="A172" s="66" t="s">
        <v>38</v>
      </c>
      <c r="B172" s="7">
        <v>2687.88</v>
      </c>
      <c r="C172" s="7">
        <v>3663.5299999999984</v>
      </c>
      <c r="D172" s="67">
        <v>4266.2899999999991</v>
      </c>
      <c r="E172" s="67">
        <f t="shared" si="13"/>
        <v>975.64999999999827</v>
      </c>
      <c r="F172" s="68">
        <f t="shared" si="14"/>
        <v>0.3629812342812917</v>
      </c>
      <c r="G172" s="67">
        <f t="shared" si="15"/>
        <v>602.76000000000067</v>
      </c>
      <c r="H172" s="68">
        <f t="shared" si="16"/>
        <v>0.16452983870747628</v>
      </c>
    </row>
    <row r="173" spans="1:8" ht="15.9" customHeight="1" x14ac:dyDescent="0.3">
      <c r="A173" s="35" t="s">
        <v>39</v>
      </c>
      <c r="B173" s="77">
        <v>10.43</v>
      </c>
      <c r="C173" s="77">
        <v>10.89</v>
      </c>
      <c r="D173" s="77">
        <v>10.85</v>
      </c>
      <c r="E173" s="69">
        <f t="shared" si="13"/>
        <v>0.46000000000000085</v>
      </c>
      <c r="F173" s="70">
        <f t="shared" si="14"/>
        <v>4.4103547459252157E-2</v>
      </c>
      <c r="G173" s="69">
        <f t="shared" si="15"/>
        <v>-4.0000000000000924E-2</v>
      </c>
      <c r="H173" s="70">
        <f t="shared" si="16"/>
        <v>-3.6730945821855654E-3</v>
      </c>
    </row>
    <row r="174" spans="1:8" ht="15.9" customHeight="1" x14ac:dyDescent="0.3">
      <c r="A174" s="35" t="s">
        <v>40</v>
      </c>
      <c r="B174" s="77">
        <v>0.84</v>
      </c>
      <c r="C174" s="77">
        <v>1.47</v>
      </c>
      <c r="D174" s="77">
        <v>1.55</v>
      </c>
      <c r="E174" s="69">
        <f t="shared" si="13"/>
        <v>0.63</v>
      </c>
      <c r="F174" s="70">
        <f t="shared" si="14"/>
        <v>0.75</v>
      </c>
      <c r="G174" s="69">
        <f t="shared" si="15"/>
        <v>8.0000000000000071E-2</v>
      </c>
      <c r="H174" s="70">
        <f t="shared" si="16"/>
        <v>5.4421768707483054E-2</v>
      </c>
    </row>
    <row r="175" spans="1:8" ht="15.9" customHeight="1" x14ac:dyDescent="0.3">
      <c r="A175" s="35" t="s">
        <v>41</v>
      </c>
      <c r="B175" s="77">
        <v>2589.7800000000002</v>
      </c>
      <c r="C175" s="77">
        <v>3517.3599999999983</v>
      </c>
      <c r="D175" s="77">
        <v>4120.0399999999991</v>
      </c>
      <c r="E175" s="69">
        <f t="shared" si="13"/>
        <v>927.57999999999811</v>
      </c>
      <c r="F175" s="70">
        <f t="shared" si="14"/>
        <v>0.35816941979627548</v>
      </c>
      <c r="G175" s="69">
        <f t="shared" si="15"/>
        <v>602.68000000000075</v>
      </c>
      <c r="H175" s="70">
        <f t="shared" si="16"/>
        <v>0.17134441740396245</v>
      </c>
    </row>
    <row r="176" spans="1:8" ht="15.9" customHeight="1" x14ac:dyDescent="0.3">
      <c r="A176" s="35" t="s">
        <v>42</v>
      </c>
      <c r="B176" s="77">
        <v>86.830000000000013</v>
      </c>
      <c r="C176" s="77">
        <v>133.81</v>
      </c>
      <c r="D176" s="77">
        <v>133.85</v>
      </c>
      <c r="E176" s="69">
        <f t="shared" si="13"/>
        <v>46.97999999999999</v>
      </c>
      <c r="F176" s="70">
        <f t="shared" si="14"/>
        <v>0.5410572382816996</v>
      </c>
      <c r="G176" s="69">
        <f t="shared" si="15"/>
        <v>3.9999999999992042E-2</v>
      </c>
      <c r="H176" s="70">
        <f t="shared" si="16"/>
        <v>2.9893132052905003E-4</v>
      </c>
    </row>
    <row r="177" spans="1:8" ht="15.9" customHeight="1" x14ac:dyDescent="0.3">
      <c r="A177" s="66" t="s">
        <v>43</v>
      </c>
      <c r="B177" s="7">
        <v>791.28000000000009</v>
      </c>
      <c r="C177" s="7">
        <v>679.40000000000009</v>
      </c>
      <c r="D177" s="67">
        <v>915.00000000000023</v>
      </c>
      <c r="E177" s="67">
        <f t="shared" si="13"/>
        <v>-111.88</v>
      </c>
      <c r="F177" s="68">
        <f t="shared" si="14"/>
        <v>-0.14139116368415727</v>
      </c>
      <c r="G177" s="67">
        <f t="shared" si="15"/>
        <v>235.60000000000014</v>
      </c>
      <c r="H177" s="68">
        <f t="shared" si="16"/>
        <v>0.3467765675596115</v>
      </c>
    </row>
    <row r="178" spans="1:8" ht="15.9" customHeight="1" x14ac:dyDescent="0.3">
      <c r="A178" s="35" t="s">
        <v>44</v>
      </c>
      <c r="B178" s="77">
        <v>656.0200000000001</v>
      </c>
      <c r="C178" s="77">
        <v>537.29000000000008</v>
      </c>
      <c r="D178" s="77">
        <v>756.5400000000003</v>
      </c>
      <c r="E178" s="69">
        <f t="shared" si="13"/>
        <v>-118.73000000000002</v>
      </c>
      <c r="F178" s="70">
        <f t="shared" si="14"/>
        <v>-0.18098533581293252</v>
      </c>
      <c r="G178" s="69">
        <f t="shared" si="15"/>
        <v>219.25000000000023</v>
      </c>
      <c r="H178" s="70">
        <f t="shared" si="16"/>
        <v>0.40806640734054267</v>
      </c>
    </row>
    <row r="179" spans="1:8" ht="15.9" customHeight="1" x14ac:dyDescent="0.3">
      <c r="A179" s="35" t="s">
        <v>45</v>
      </c>
      <c r="B179" s="77">
        <v>135.26000000000002</v>
      </c>
      <c r="C179" s="77">
        <v>142.10999999999999</v>
      </c>
      <c r="D179" s="77">
        <v>158.45999999999995</v>
      </c>
      <c r="E179" s="69">
        <f t="shared" si="13"/>
        <v>6.8499999999999659</v>
      </c>
      <c r="F179" s="70">
        <f t="shared" si="14"/>
        <v>5.0643205677953329E-2</v>
      </c>
      <c r="G179" s="69">
        <f t="shared" si="15"/>
        <v>16.349999999999966</v>
      </c>
      <c r="H179" s="70">
        <f t="shared" si="16"/>
        <v>0.11505172049820533</v>
      </c>
    </row>
    <row r="180" spans="1:8" ht="15.9" customHeight="1" x14ac:dyDescent="0.3">
      <c r="A180" s="66" t="s">
        <v>49</v>
      </c>
      <c r="B180" s="7">
        <v>0.23</v>
      </c>
      <c r="C180" s="7"/>
      <c r="D180" s="7">
        <v>1.82</v>
      </c>
      <c r="E180" s="67">
        <f t="shared" si="13"/>
        <v>-0.23</v>
      </c>
      <c r="F180" s="68">
        <f t="shared" si="14"/>
        <v>-1</v>
      </c>
      <c r="G180" s="67">
        <f t="shared" si="15"/>
        <v>1.82</v>
      </c>
      <c r="H180" s="78" t="str">
        <f t="shared" si="16"/>
        <v/>
      </c>
    </row>
    <row r="181" spans="1:8" ht="15.9" customHeight="1" x14ac:dyDescent="0.3">
      <c r="A181" s="35" t="s">
        <v>49</v>
      </c>
      <c r="B181" s="77">
        <v>0.23</v>
      </c>
      <c r="C181" s="77"/>
      <c r="D181" s="77">
        <v>1.82</v>
      </c>
      <c r="E181" s="69">
        <f t="shared" si="13"/>
        <v>-0.23</v>
      </c>
      <c r="F181" s="70">
        <f t="shared" si="14"/>
        <v>-1</v>
      </c>
      <c r="G181" s="69">
        <f t="shared" si="15"/>
        <v>1.82</v>
      </c>
      <c r="H181" s="70" t="str">
        <f t="shared" si="16"/>
        <v/>
      </c>
    </row>
    <row r="182" spans="1:8" ht="15.9" customHeight="1" x14ac:dyDescent="0.3">
      <c r="A182" s="66" t="s">
        <v>50</v>
      </c>
      <c r="B182" s="7">
        <v>8.27</v>
      </c>
      <c r="C182" s="7">
        <v>7.85</v>
      </c>
      <c r="D182" s="67">
        <v>7.8999999999999995</v>
      </c>
      <c r="E182" s="67">
        <f t="shared" si="13"/>
        <v>-0.41999999999999993</v>
      </c>
      <c r="F182" s="68">
        <f t="shared" si="14"/>
        <v>-5.0785973397823425E-2</v>
      </c>
      <c r="G182" s="67">
        <f t="shared" si="15"/>
        <v>4.9999999999999822E-2</v>
      </c>
      <c r="H182" s="68">
        <f t="shared" si="16"/>
        <v>6.3694267515923553E-3</v>
      </c>
    </row>
    <row r="183" spans="1:8" ht="15.9" customHeight="1" x14ac:dyDescent="0.3">
      <c r="A183" s="35" t="s">
        <v>50</v>
      </c>
      <c r="B183" s="77">
        <v>8.27</v>
      </c>
      <c r="C183" s="77">
        <v>7.85</v>
      </c>
      <c r="D183" s="77">
        <v>7.8999999999999995</v>
      </c>
      <c r="E183" s="69">
        <f t="shared" si="13"/>
        <v>-0.41999999999999993</v>
      </c>
      <c r="F183" s="70">
        <f t="shared" si="14"/>
        <v>-5.0785973397823425E-2</v>
      </c>
      <c r="G183" s="69">
        <f t="shared" si="15"/>
        <v>4.9999999999999822E-2</v>
      </c>
      <c r="H183" s="70">
        <f t="shared" si="16"/>
        <v>6.3694267515923553E-3</v>
      </c>
    </row>
    <row r="184" spans="1:8" ht="15.9" customHeight="1" x14ac:dyDescent="0.3">
      <c r="A184" s="66" t="s">
        <v>52</v>
      </c>
      <c r="B184" s="7">
        <v>2011.3600000000008</v>
      </c>
      <c r="C184" s="7">
        <v>2008.63</v>
      </c>
      <c r="D184" s="7">
        <v>2611.1319999999996</v>
      </c>
      <c r="E184" s="67">
        <f t="shared" si="13"/>
        <v>-2.7300000000007003</v>
      </c>
      <c r="F184" s="125">
        <f t="shared" si="14"/>
        <v>-1.3572905894522203E-3</v>
      </c>
      <c r="G184" s="67">
        <f t="shared" si="15"/>
        <v>602.5019999999995</v>
      </c>
      <c r="H184" s="68">
        <f>IFERROR((D184/C184)-1,"")</f>
        <v>0.29995668689604327</v>
      </c>
    </row>
    <row r="185" spans="1:8" ht="15.9" customHeight="1" x14ac:dyDescent="0.3">
      <c r="A185" s="35" t="s">
        <v>52</v>
      </c>
      <c r="B185" s="77">
        <v>2011.3600000000008</v>
      </c>
      <c r="C185" s="77">
        <v>2008.63</v>
      </c>
      <c r="D185" s="77">
        <v>2611.1319999999996</v>
      </c>
      <c r="E185" s="69">
        <f t="shared" si="13"/>
        <v>-2.7300000000007003</v>
      </c>
      <c r="F185" s="70">
        <f t="shared" si="14"/>
        <v>-1.3572905894522203E-3</v>
      </c>
      <c r="G185" s="69">
        <f t="shared" si="15"/>
        <v>602.5019999999995</v>
      </c>
      <c r="H185" s="70">
        <f t="shared" si="16"/>
        <v>0.29995668689604327</v>
      </c>
    </row>
    <row r="186" spans="1:8" ht="15.9" customHeight="1" x14ac:dyDescent="0.3">
      <c r="A186" s="66" t="s">
        <v>53</v>
      </c>
      <c r="B186" s="7">
        <v>17</v>
      </c>
      <c r="C186" s="7">
        <v>17.560000000000002</v>
      </c>
      <c r="D186" s="67">
        <v>16.770000000000003</v>
      </c>
      <c r="E186" s="67">
        <f t="shared" si="13"/>
        <v>0.56000000000000227</v>
      </c>
      <c r="F186" s="68">
        <f t="shared" si="14"/>
        <v>3.2941176470588474E-2</v>
      </c>
      <c r="G186" s="67">
        <f t="shared" si="15"/>
        <v>-0.78999999999999915</v>
      </c>
      <c r="H186" s="68">
        <f t="shared" si="16"/>
        <v>-4.4988610478359892E-2</v>
      </c>
    </row>
    <row r="187" spans="1:8" ht="15.9" customHeight="1" x14ac:dyDescent="0.3">
      <c r="A187" s="35" t="s">
        <v>53</v>
      </c>
      <c r="B187" s="77">
        <v>17</v>
      </c>
      <c r="C187" s="77">
        <v>17.560000000000002</v>
      </c>
      <c r="D187" s="77">
        <v>16.770000000000003</v>
      </c>
      <c r="E187" s="69">
        <f t="shared" si="13"/>
        <v>0.56000000000000227</v>
      </c>
      <c r="F187" s="70">
        <f t="shared" si="14"/>
        <v>3.2941176470588474E-2</v>
      </c>
      <c r="G187" s="74">
        <f t="shared" si="15"/>
        <v>-0.78999999999999915</v>
      </c>
      <c r="H187" s="70">
        <f t="shared" si="16"/>
        <v>-4.4988610478359892E-2</v>
      </c>
    </row>
    <row r="188" spans="1:8" ht="15.9" customHeight="1" x14ac:dyDescent="0.3">
      <c r="A188" s="60" t="s">
        <v>57</v>
      </c>
      <c r="B188" s="61">
        <v>9526.8100000000013</v>
      </c>
      <c r="C188" s="61">
        <v>10199.569999999994</v>
      </c>
      <c r="D188" s="61">
        <f>SUM(D151,D158,D162,D166,D168,D172,D177,D180,D182,D184,D186)</f>
        <v>11765.151999999996</v>
      </c>
      <c r="E188" s="80">
        <f t="shared" si="13"/>
        <v>672.75999999999294</v>
      </c>
      <c r="F188" s="81">
        <f t="shared" si="14"/>
        <v>7.0617551940260537E-2</v>
      </c>
      <c r="G188" s="61">
        <f t="shared" si="15"/>
        <v>1565.5820000000022</v>
      </c>
      <c r="H188" s="81">
        <f t="shared" si="16"/>
        <v>0.15349490223607498</v>
      </c>
    </row>
    <row r="189" spans="1:8" ht="15.6" x14ac:dyDescent="0.3">
      <c r="D189" s="348" t="s">
        <v>209</v>
      </c>
    </row>
    <row r="190" spans="1:8" x14ac:dyDescent="0.3">
      <c r="B190" t="s">
        <v>208</v>
      </c>
      <c r="D190" s="79">
        <v>19656.069999999996</v>
      </c>
    </row>
    <row r="191" spans="1:8" x14ac:dyDescent="0.3">
      <c r="B191" t="s">
        <v>213</v>
      </c>
      <c r="D191" s="79">
        <v>11154</v>
      </c>
    </row>
    <row r="194" spans="1:8" ht="20.399999999999999" x14ac:dyDescent="0.3">
      <c r="A194" s="58" t="s">
        <v>66</v>
      </c>
    </row>
    <row r="196" spans="1:8" ht="42.9" customHeight="1" x14ac:dyDescent="0.3">
      <c r="A196" s="374" t="s">
        <v>58</v>
      </c>
      <c r="B196" s="374" t="s">
        <v>1</v>
      </c>
      <c r="C196" s="381"/>
      <c r="D196" s="381"/>
      <c r="E196" s="374" t="s">
        <v>2</v>
      </c>
      <c r="F196" s="374"/>
      <c r="G196" s="374" t="s">
        <v>3</v>
      </c>
      <c r="H196" s="374"/>
    </row>
    <row r="197" spans="1:8" ht="15" customHeight="1" x14ac:dyDescent="0.3">
      <c r="A197" s="374"/>
      <c r="B197" s="55">
        <v>2019</v>
      </c>
      <c r="C197" s="55">
        <v>2020</v>
      </c>
      <c r="D197" s="55">
        <v>2021</v>
      </c>
      <c r="E197" s="341" t="s">
        <v>4</v>
      </c>
      <c r="F197" s="55" t="s">
        <v>5</v>
      </c>
      <c r="G197" s="341" t="s">
        <v>4</v>
      </c>
      <c r="H197" s="55" t="s">
        <v>5</v>
      </c>
    </row>
    <row r="198" spans="1:8" ht="15.9" customHeight="1" x14ac:dyDescent="0.3">
      <c r="A198" s="82" t="s">
        <v>6</v>
      </c>
      <c r="B198" s="4"/>
      <c r="C198" s="4">
        <v>0.02</v>
      </c>
      <c r="D198" s="4">
        <v>0</v>
      </c>
      <c r="E198" s="94">
        <v>0.02</v>
      </c>
      <c r="F198" s="95" t="s">
        <v>65</v>
      </c>
      <c r="G198" s="4">
        <f t="shared" ref="G198:G217" si="24">IFERROR((D198-C198),"")</f>
        <v>-0.02</v>
      </c>
      <c r="H198" s="85">
        <f>IFERROR((D198/C198)-1,"")</f>
        <v>-1</v>
      </c>
    </row>
    <row r="199" spans="1:8" ht="15.9" customHeight="1" x14ac:dyDescent="0.3">
      <c r="A199" s="35" t="s">
        <v>8</v>
      </c>
      <c r="B199" s="59"/>
      <c r="C199" s="59">
        <v>0.02</v>
      </c>
      <c r="D199" s="2">
        <v>0</v>
      </c>
      <c r="E199" s="87">
        <v>0.02</v>
      </c>
      <c r="F199" s="88" t="s">
        <v>65</v>
      </c>
      <c r="G199" s="77">
        <f t="shared" si="24"/>
        <v>-0.02</v>
      </c>
      <c r="H199" s="28">
        <f>IFERROR((D199/C199)-1,"")</f>
        <v>-1</v>
      </c>
    </row>
    <row r="200" spans="1:8" ht="15.9" customHeight="1" x14ac:dyDescent="0.3">
      <c r="A200" s="66" t="s">
        <v>15</v>
      </c>
      <c r="B200" s="7">
        <v>207.31</v>
      </c>
      <c r="C200" s="7">
        <v>219.01999999999998</v>
      </c>
      <c r="D200" s="7">
        <v>337.46000000000004</v>
      </c>
      <c r="E200" s="89">
        <v>11.70999999999998</v>
      </c>
      <c r="F200" s="90">
        <v>5.6485456562635594E-2</v>
      </c>
      <c r="G200" s="7">
        <f t="shared" si="24"/>
        <v>118.44000000000005</v>
      </c>
      <c r="H200" s="26">
        <f>IFERROR((D200/C200)-1,"")</f>
        <v>0.54077253218884147</v>
      </c>
    </row>
    <row r="201" spans="1:8" ht="15.9" customHeight="1" x14ac:dyDescent="0.3">
      <c r="A201" s="35" t="s">
        <v>16</v>
      </c>
      <c r="B201" s="59">
        <v>157.10999999999999</v>
      </c>
      <c r="C201" s="59">
        <v>151.82</v>
      </c>
      <c r="D201" s="59">
        <v>216.51</v>
      </c>
      <c r="E201" s="87">
        <v>-5.289999999999992</v>
      </c>
      <c r="F201" s="88">
        <v>-3.3670676596015525E-2</v>
      </c>
      <c r="G201" s="77">
        <f t="shared" si="24"/>
        <v>64.69</v>
      </c>
      <c r="H201" s="28">
        <f>IFERROR((D201/C201)-1,"")</f>
        <v>0.42609669345277301</v>
      </c>
    </row>
    <row r="202" spans="1:8" ht="15.9" customHeight="1" x14ac:dyDescent="0.3">
      <c r="A202" s="35" t="s">
        <v>18</v>
      </c>
      <c r="B202" s="59">
        <v>50.2</v>
      </c>
      <c r="C202" s="59">
        <v>67.199999999999989</v>
      </c>
      <c r="D202" s="59">
        <v>120.95000000000002</v>
      </c>
      <c r="E202" s="87">
        <v>16.999999999999986</v>
      </c>
      <c r="F202" s="88">
        <v>0.33864541832669293</v>
      </c>
      <c r="G202" s="77">
        <f t="shared" si="24"/>
        <v>53.750000000000028</v>
      </c>
      <c r="H202" s="28">
        <f>IFERROR((D202/C202)-1,"")</f>
        <v>0.79985119047619113</v>
      </c>
    </row>
    <row r="203" spans="1:8" ht="15.9" customHeight="1" x14ac:dyDescent="0.3">
      <c r="A203" s="66" t="s">
        <v>19</v>
      </c>
      <c r="B203" s="7">
        <v>11.079999999999998</v>
      </c>
      <c r="C203" s="7">
        <v>4.6500000000000004</v>
      </c>
      <c r="D203" s="7">
        <f>SUM(D204:D205)</f>
        <v>2.46</v>
      </c>
      <c r="E203" s="89">
        <v>-6.4299999999999979</v>
      </c>
      <c r="F203" s="90">
        <v>-0.58032490974729234</v>
      </c>
      <c r="G203" s="7">
        <f t="shared" si="24"/>
        <v>-2.1900000000000004</v>
      </c>
      <c r="H203" s="26">
        <f>(D203/C203)-1</f>
        <v>-0.47096774193548396</v>
      </c>
    </row>
    <row r="204" spans="1:8" ht="15.9" customHeight="1" x14ac:dyDescent="0.3">
      <c r="A204" s="35" t="s">
        <v>20</v>
      </c>
      <c r="B204" s="59">
        <v>0.1</v>
      </c>
      <c r="C204" s="59">
        <v>0.1</v>
      </c>
      <c r="D204" s="59">
        <v>0.1</v>
      </c>
      <c r="E204" s="87">
        <v>0</v>
      </c>
      <c r="F204" s="88">
        <v>0</v>
      </c>
      <c r="G204" s="77">
        <f t="shared" si="24"/>
        <v>0</v>
      </c>
      <c r="H204" s="28">
        <f t="shared" ref="H204:H217" si="25">IFERROR((D204/C204)-1,"")</f>
        <v>0</v>
      </c>
    </row>
    <row r="205" spans="1:8" ht="15.9" customHeight="1" x14ac:dyDescent="0.3">
      <c r="A205" s="35" t="s">
        <v>22</v>
      </c>
      <c r="B205" s="59">
        <v>10.979999999999999</v>
      </c>
      <c r="C205" s="59">
        <v>4.5500000000000007</v>
      </c>
      <c r="D205" s="59">
        <v>2.36</v>
      </c>
      <c r="E205" s="87">
        <v>-6.4299999999999979</v>
      </c>
      <c r="F205" s="88">
        <v>-0.58561020036429867</v>
      </c>
      <c r="G205" s="77">
        <f t="shared" si="24"/>
        <v>-2.1900000000000008</v>
      </c>
      <c r="H205" s="28">
        <f t="shared" si="25"/>
        <v>-0.48131868131868139</v>
      </c>
    </row>
    <row r="206" spans="1:8" ht="15.9" customHeight="1" x14ac:dyDescent="0.3">
      <c r="A206" s="66" t="s">
        <v>61</v>
      </c>
      <c r="B206" s="7">
        <v>0.19</v>
      </c>
      <c r="C206" s="7">
        <v>0.57999999999999996</v>
      </c>
      <c r="D206" s="7">
        <v>4.05</v>
      </c>
      <c r="E206" s="89">
        <v>0.38999999999999996</v>
      </c>
      <c r="F206" s="90">
        <v>2.0526315789473681</v>
      </c>
      <c r="G206" s="7">
        <f t="shared" si="24"/>
        <v>3.4699999999999998</v>
      </c>
      <c r="H206" s="26">
        <f t="shared" si="25"/>
        <v>5.9827586206896557</v>
      </c>
    </row>
    <row r="207" spans="1:8" ht="15.9" customHeight="1" x14ac:dyDescent="0.3">
      <c r="A207" s="35" t="s">
        <v>32</v>
      </c>
      <c r="B207" s="59">
        <v>0.19</v>
      </c>
      <c r="C207" s="59">
        <v>0.57999999999999996</v>
      </c>
      <c r="D207" s="59">
        <v>4.05</v>
      </c>
      <c r="E207" s="87">
        <v>0.38999999999999996</v>
      </c>
      <c r="F207" s="88">
        <v>2.0526315789473681</v>
      </c>
      <c r="G207" s="77">
        <f t="shared" si="24"/>
        <v>3.4699999999999998</v>
      </c>
      <c r="H207" s="28">
        <f t="shared" si="25"/>
        <v>5.9827586206896557</v>
      </c>
    </row>
    <row r="208" spans="1:8" ht="15.9" customHeight="1" x14ac:dyDescent="0.3">
      <c r="A208" s="66" t="s">
        <v>38</v>
      </c>
      <c r="B208" s="7">
        <v>92.69</v>
      </c>
      <c r="C208" s="7">
        <v>98.77</v>
      </c>
      <c r="D208" s="7">
        <f>SUM(D209:D211)</f>
        <v>204.35000000000005</v>
      </c>
      <c r="E208" s="89">
        <v>6.0799999999999983</v>
      </c>
      <c r="F208" s="90">
        <v>6.5594994066242363E-2</v>
      </c>
      <c r="G208" s="7">
        <f t="shared" si="24"/>
        <v>105.58000000000006</v>
      </c>
      <c r="H208" s="26">
        <f t="shared" si="25"/>
        <v>1.0689480611521724</v>
      </c>
    </row>
    <row r="209" spans="1:13" ht="15.9" customHeight="1" x14ac:dyDescent="0.3">
      <c r="A209" s="35" t="s">
        <v>40</v>
      </c>
      <c r="B209" s="59"/>
      <c r="C209" s="59">
        <v>0.05</v>
      </c>
      <c r="D209" s="59">
        <v>0</v>
      </c>
      <c r="E209" s="87">
        <v>0.05</v>
      </c>
      <c r="F209" s="88" t="s">
        <v>65</v>
      </c>
      <c r="G209" s="77">
        <f t="shared" si="24"/>
        <v>-0.05</v>
      </c>
      <c r="H209" s="28">
        <f t="shared" si="25"/>
        <v>-1</v>
      </c>
    </row>
    <row r="210" spans="1:13" ht="15.9" customHeight="1" x14ac:dyDescent="0.3">
      <c r="A210" s="35" t="s">
        <v>41</v>
      </c>
      <c r="B210" s="59">
        <v>90.91</v>
      </c>
      <c r="C210" s="59">
        <v>96.94</v>
      </c>
      <c r="D210" s="59">
        <v>198.17000000000004</v>
      </c>
      <c r="E210" s="87">
        <v>6.0300000000000011</v>
      </c>
      <c r="F210" s="88">
        <v>6.632933670663288E-2</v>
      </c>
      <c r="G210" s="77">
        <f t="shared" si="24"/>
        <v>101.23000000000005</v>
      </c>
      <c r="H210" s="28">
        <f t="shared" si="25"/>
        <v>1.0442541778419647</v>
      </c>
    </row>
    <row r="211" spans="1:13" ht="15.9" customHeight="1" x14ac:dyDescent="0.3">
      <c r="A211" s="35" t="s">
        <v>42</v>
      </c>
      <c r="B211" s="59">
        <v>1.78</v>
      </c>
      <c r="C211" s="59">
        <v>1.78</v>
      </c>
      <c r="D211" s="59">
        <v>6.18</v>
      </c>
      <c r="E211" s="87">
        <v>0</v>
      </c>
      <c r="F211" s="88">
        <v>0</v>
      </c>
      <c r="G211" s="77">
        <f t="shared" si="24"/>
        <v>4.3999999999999995</v>
      </c>
      <c r="H211" s="28">
        <f t="shared" si="25"/>
        <v>2.4719101123595504</v>
      </c>
    </row>
    <row r="212" spans="1:13" ht="15.9" customHeight="1" x14ac:dyDescent="0.3">
      <c r="A212" s="66" t="s">
        <v>43</v>
      </c>
      <c r="B212" s="7">
        <v>17.360000000000003</v>
      </c>
      <c r="C212" s="7">
        <v>46.46</v>
      </c>
      <c r="D212" s="7">
        <v>92.259999999999977</v>
      </c>
      <c r="E212" s="89">
        <v>29.099999999999998</v>
      </c>
      <c r="F212" s="90">
        <v>1.6762672811059902</v>
      </c>
      <c r="G212" s="7">
        <f t="shared" si="24"/>
        <v>45.799999999999976</v>
      </c>
      <c r="H212" s="26">
        <f t="shared" si="25"/>
        <v>0.98579423159707225</v>
      </c>
    </row>
    <row r="213" spans="1:13" ht="15.9" customHeight="1" x14ac:dyDescent="0.3">
      <c r="A213" s="35" t="s">
        <v>44</v>
      </c>
      <c r="B213" s="59">
        <v>15.570000000000002</v>
      </c>
      <c r="C213" s="59">
        <v>44.67</v>
      </c>
      <c r="D213" s="59">
        <v>88.909999999999982</v>
      </c>
      <c r="E213" s="87">
        <v>29.1</v>
      </c>
      <c r="F213" s="88">
        <v>1.8689788053949901</v>
      </c>
      <c r="G213" s="77">
        <f t="shared" si="24"/>
        <v>44.239999999999981</v>
      </c>
      <c r="H213" s="28">
        <f t="shared" si="25"/>
        <v>0.9903738526975594</v>
      </c>
    </row>
    <row r="214" spans="1:13" ht="15.9" customHeight="1" x14ac:dyDescent="0.3">
      <c r="A214" s="35" t="s">
        <v>45</v>
      </c>
      <c r="B214" s="59">
        <v>1.79</v>
      </c>
      <c r="C214" s="59">
        <v>1.79</v>
      </c>
      <c r="D214" s="59">
        <v>3.35</v>
      </c>
      <c r="E214" s="87">
        <v>0</v>
      </c>
      <c r="F214" s="88">
        <v>0</v>
      </c>
      <c r="G214" s="77">
        <f t="shared" si="24"/>
        <v>1.56</v>
      </c>
      <c r="H214" s="28">
        <f t="shared" si="25"/>
        <v>0.87150837988826813</v>
      </c>
    </row>
    <row r="215" spans="1:13" ht="15.9" customHeight="1" x14ac:dyDescent="0.3">
      <c r="A215" s="66" t="s">
        <v>52</v>
      </c>
      <c r="B215" s="7">
        <v>85.19</v>
      </c>
      <c r="C215" s="7">
        <v>104.97000000000001</v>
      </c>
      <c r="D215" s="7">
        <v>185.20999999999998</v>
      </c>
      <c r="E215" s="89">
        <v>19.780000000000015</v>
      </c>
      <c r="F215" s="90">
        <v>0.2321868763939432</v>
      </c>
      <c r="G215" s="7">
        <f t="shared" si="24"/>
        <v>80.239999999999966</v>
      </c>
      <c r="H215" s="26">
        <f t="shared" si="25"/>
        <v>0.76440887872725494</v>
      </c>
    </row>
    <row r="216" spans="1:13" ht="15.9" customHeight="1" x14ac:dyDescent="0.3">
      <c r="A216" s="35" t="s">
        <v>52</v>
      </c>
      <c r="B216" s="59">
        <v>85.19</v>
      </c>
      <c r="C216" s="59">
        <v>104.97000000000001</v>
      </c>
      <c r="D216" s="59">
        <v>185.20999999999998</v>
      </c>
      <c r="E216" s="87">
        <v>19.780000000000015</v>
      </c>
      <c r="F216" s="88">
        <v>0.2321868763939432</v>
      </c>
      <c r="G216" s="77">
        <f t="shared" si="24"/>
        <v>80.239999999999966</v>
      </c>
      <c r="H216" s="28">
        <f t="shared" si="25"/>
        <v>0.76440887872725494</v>
      </c>
    </row>
    <row r="217" spans="1:13" ht="15.9" customHeight="1" x14ac:dyDescent="0.3">
      <c r="A217" s="60" t="s">
        <v>57</v>
      </c>
      <c r="B217" s="61">
        <v>413.81999999999994</v>
      </c>
      <c r="C217" s="91">
        <v>474.47</v>
      </c>
      <c r="D217" s="61">
        <f>SUM(D198,D200,D203,D206,D208,D212,D215)</f>
        <v>825.79</v>
      </c>
      <c r="E217" s="92">
        <v>60.650000000000091</v>
      </c>
      <c r="F217" s="93">
        <v>0.14656130684838842</v>
      </c>
      <c r="G217" s="92">
        <f t="shared" si="24"/>
        <v>351.31999999999994</v>
      </c>
      <c r="H217" s="93">
        <f t="shared" si="25"/>
        <v>0.74044723586317351</v>
      </c>
    </row>
    <row r="218" spans="1:13" x14ac:dyDescent="0.3">
      <c r="K218" s="42"/>
      <c r="L218" s="42"/>
    </row>
    <row r="222" spans="1:13" x14ac:dyDescent="0.3">
      <c r="M222" s="37"/>
    </row>
  </sheetData>
  <mergeCells count="17">
    <mergeCell ref="F9:G9"/>
    <mergeCell ref="E82:F82"/>
    <mergeCell ref="H9:I9"/>
    <mergeCell ref="A196:A197"/>
    <mergeCell ref="B196:D196"/>
    <mergeCell ref="E196:F196"/>
    <mergeCell ref="B82:D82"/>
    <mergeCell ref="A9:A10"/>
    <mergeCell ref="B9:C9"/>
    <mergeCell ref="D9:E9"/>
    <mergeCell ref="A149:A150"/>
    <mergeCell ref="B149:D149"/>
    <mergeCell ref="E149:F149"/>
    <mergeCell ref="G196:H196"/>
    <mergeCell ref="G82:H82"/>
    <mergeCell ref="G149:H149"/>
    <mergeCell ref="A82:A83"/>
  </mergeCells>
  <conditionalFormatting sqref="F151:F188">
    <cfRule type="cellIs" dxfId="228" priority="56" operator="lessThan">
      <formula>0</formula>
    </cfRule>
  </conditionalFormatting>
  <conditionalFormatting sqref="E151:E187">
    <cfRule type="cellIs" dxfId="227" priority="55" operator="lessThan">
      <formula>0</formula>
    </cfRule>
  </conditionalFormatting>
  <conditionalFormatting sqref="H158:H183 H185:H187">
    <cfRule type="cellIs" dxfId="226" priority="54" operator="lessThan">
      <formula>0</formula>
    </cfRule>
  </conditionalFormatting>
  <conditionalFormatting sqref="G162:G183 G185:G187">
    <cfRule type="cellIs" dxfId="225" priority="53" operator="lessThan">
      <formula>0</formula>
    </cfRule>
  </conditionalFormatting>
  <conditionalFormatting sqref="H188">
    <cfRule type="cellIs" dxfId="224" priority="52" operator="lessThan">
      <formula>0</formula>
    </cfRule>
  </conditionalFormatting>
  <conditionalFormatting sqref="H217">
    <cfRule type="cellIs" dxfId="223" priority="20" operator="lessThan">
      <formula>0</formula>
    </cfRule>
  </conditionalFormatting>
  <conditionalFormatting sqref="G198:G216">
    <cfRule type="cellIs" dxfId="222" priority="36" operator="lessThan">
      <formula>0</formula>
    </cfRule>
  </conditionalFormatting>
  <conditionalFormatting sqref="H198:H216">
    <cfRule type="cellIs" dxfId="221" priority="29" operator="lessThan">
      <formula>0</formula>
    </cfRule>
  </conditionalFormatting>
  <conditionalFormatting sqref="F198:F217">
    <cfRule type="cellIs" dxfId="220" priority="23" operator="lessThan">
      <formula>0</formula>
    </cfRule>
  </conditionalFormatting>
  <conditionalFormatting sqref="E198:E217">
    <cfRule type="cellIs" dxfId="219" priority="22" operator="lessThan">
      <formula>0</formula>
    </cfRule>
  </conditionalFormatting>
  <conditionalFormatting sqref="G217">
    <cfRule type="cellIs" dxfId="218" priority="21" operator="lessThan">
      <formula>0</formula>
    </cfRule>
  </conditionalFormatting>
  <conditionalFormatting sqref="I12:I19 I21:I23 I25:I27 I37:I41 I29:I35 I43 I45:I48 I66 I64 I62 I60 I58 I53:I56 I50:I51 I71:I73 I68:I69">
    <cfRule type="cellIs" dxfId="217" priority="19" operator="lessThan">
      <formula>0</formula>
    </cfRule>
  </conditionalFormatting>
  <conditionalFormatting sqref="I49">
    <cfRule type="cellIs" dxfId="216" priority="3" operator="lessThan">
      <formula>0</formula>
    </cfRule>
  </conditionalFormatting>
  <conditionalFormatting sqref="I11">
    <cfRule type="cellIs" dxfId="215" priority="18" operator="lessThan">
      <formula>0</formula>
    </cfRule>
  </conditionalFormatting>
  <conditionalFormatting sqref="I20">
    <cfRule type="cellIs" dxfId="214" priority="17" operator="lessThan">
      <formula>0</formula>
    </cfRule>
  </conditionalFormatting>
  <conditionalFormatting sqref="I24">
    <cfRule type="cellIs" dxfId="213" priority="16" operator="lessThan">
      <formula>0</formula>
    </cfRule>
  </conditionalFormatting>
  <conditionalFormatting sqref="I36">
    <cfRule type="cellIs" dxfId="212" priority="15" operator="lessThan">
      <formula>0</formula>
    </cfRule>
  </conditionalFormatting>
  <conditionalFormatting sqref="I28">
    <cfRule type="cellIs" dxfId="211" priority="14" operator="lessThan">
      <formula>0</formula>
    </cfRule>
  </conditionalFormatting>
  <conditionalFormatting sqref="I42">
    <cfRule type="cellIs" dxfId="210" priority="13" operator="lessThan">
      <formula>0</formula>
    </cfRule>
  </conditionalFormatting>
  <conditionalFormatting sqref="I44">
    <cfRule type="cellIs" dxfId="209" priority="12" operator="lessThan">
      <formula>0</formula>
    </cfRule>
  </conditionalFormatting>
  <conditionalFormatting sqref="I70">
    <cfRule type="cellIs" dxfId="208" priority="11" operator="lessThan">
      <formula>0</formula>
    </cfRule>
  </conditionalFormatting>
  <conditionalFormatting sqref="I67">
    <cfRule type="cellIs" dxfId="207" priority="10" operator="lessThan">
      <formula>0</formula>
    </cfRule>
  </conditionalFormatting>
  <conditionalFormatting sqref="I65">
    <cfRule type="cellIs" dxfId="206" priority="9" operator="lessThan">
      <formula>0</formula>
    </cfRule>
  </conditionalFormatting>
  <conditionalFormatting sqref="I63">
    <cfRule type="cellIs" dxfId="205" priority="8" operator="lessThan">
      <formula>0</formula>
    </cfRule>
  </conditionalFormatting>
  <conditionalFormatting sqref="I61">
    <cfRule type="cellIs" dxfId="204" priority="7" operator="lessThan">
      <formula>0</formula>
    </cfRule>
  </conditionalFormatting>
  <conditionalFormatting sqref="I59">
    <cfRule type="cellIs" dxfId="203" priority="6" operator="lessThan">
      <formula>0</formula>
    </cfRule>
  </conditionalFormatting>
  <conditionalFormatting sqref="I57">
    <cfRule type="cellIs" dxfId="202" priority="5" operator="lessThan">
      <formula>0</formula>
    </cfRule>
  </conditionalFormatting>
  <conditionalFormatting sqref="I52">
    <cfRule type="cellIs" dxfId="201" priority="4" operator="lessThan">
      <formula>0</formula>
    </cfRule>
  </conditionalFormatting>
  <conditionalFormatting sqref="H184">
    <cfRule type="cellIs" dxfId="200" priority="2" operator="lessThan">
      <formula>0</formula>
    </cfRule>
  </conditionalFormatting>
  <conditionalFormatting sqref="G184">
    <cfRule type="cellIs" dxfId="199" priority="1" operator="lessThan">
      <formula>0</formula>
    </cfRule>
  </conditionalFormatting>
  <hyperlinks>
    <hyperlink ref="B2" r:id="rId1" xr:uid="{00000000-0004-0000-0400-000000000000}"/>
    <hyperlink ref="B1" r:id="rId2" xr:uid="{00000000-0004-0000-0400-000001000000}"/>
    <hyperlink ref="I1" location="ÍNDICE!A1" display="ÍNDICE!A1" xr:uid="{00000000-0004-0000-0400-000002000000}"/>
    <hyperlink ref="B3" r:id="rId3" xr:uid="{00000000-0004-0000-0400-000003000000}"/>
  </hyperlinks>
  <pageMargins left="0.7" right="0.7" top="0.75" bottom="0.75" header="0.3" footer="0.3"/>
  <pageSetup paperSize="9" orientation="portrait" r:id="rId4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L82"/>
  <sheetViews>
    <sheetView topLeftCell="A34" zoomScale="85" zoomScaleNormal="85" workbookViewId="0">
      <selection activeCell="D70" sqref="D70"/>
    </sheetView>
  </sheetViews>
  <sheetFormatPr baseColWidth="10" defaultRowHeight="14.4" x14ac:dyDescent="0.3"/>
  <cols>
    <col min="1" max="1" width="21.5546875" bestFit="1" customWidth="1"/>
    <col min="7" max="7" width="12.6640625" customWidth="1"/>
    <col min="8" max="8" width="13.33203125" customWidth="1"/>
    <col min="9" max="9" width="13" bestFit="1" customWidth="1"/>
    <col min="11" max="11" width="13" bestFit="1" customWidth="1"/>
  </cols>
  <sheetData>
    <row r="1" spans="1:12" x14ac:dyDescent="0.3">
      <c r="A1" s="157" t="s">
        <v>141</v>
      </c>
      <c r="B1" s="49" t="s">
        <v>147</v>
      </c>
      <c r="H1" s="243" t="s">
        <v>156</v>
      </c>
      <c r="I1" s="49" t="s">
        <v>157</v>
      </c>
    </row>
    <row r="2" spans="1:12" x14ac:dyDescent="0.3">
      <c r="B2" s="49" t="s">
        <v>142</v>
      </c>
      <c r="C2" s="39"/>
      <c r="D2" s="39"/>
      <c r="E2" s="39"/>
      <c r="F2" s="39"/>
      <c r="G2" s="39"/>
      <c r="H2" s="39"/>
    </row>
    <row r="3" spans="1:12" x14ac:dyDescent="0.3">
      <c r="B3" s="49" t="s">
        <v>189</v>
      </c>
    </row>
    <row r="7" spans="1:12" ht="20.399999999999999" x14ac:dyDescent="0.3">
      <c r="A7" s="58" t="s">
        <v>59</v>
      </c>
    </row>
    <row r="9" spans="1:12" ht="42.9" customHeight="1" x14ac:dyDescent="0.3">
      <c r="A9" s="374" t="s">
        <v>58</v>
      </c>
      <c r="B9" s="374" t="s">
        <v>1</v>
      </c>
      <c r="C9" s="381"/>
      <c r="D9" s="381"/>
      <c r="E9" s="374" t="s">
        <v>84</v>
      </c>
      <c r="F9" s="381"/>
      <c r="G9" s="374" t="s">
        <v>85</v>
      </c>
      <c r="H9" s="383"/>
      <c r="I9" s="374" t="s">
        <v>2</v>
      </c>
      <c r="J9" s="374"/>
      <c r="K9" s="374" t="s">
        <v>3</v>
      </c>
      <c r="L9" s="374"/>
    </row>
    <row r="10" spans="1:12" ht="15" customHeight="1" x14ac:dyDescent="0.3">
      <c r="A10" s="374"/>
      <c r="B10" s="341">
        <v>2019</v>
      </c>
      <c r="C10" s="341">
        <v>2020</v>
      </c>
      <c r="D10" s="341">
        <v>2021</v>
      </c>
      <c r="E10" s="341">
        <v>2020</v>
      </c>
      <c r="F10" s="341">
        <v>2021</v>
      </c>
      <c r="G10" s="341">
        <v>2020</v>
      </c>
      <c r="H10" s="341">
        <v>2021</v>
      </c>
      <c r="I10" s="341" t="s">
        <v>4</v>
      </c>
      <c r="J10" s="341" t="s">
        <v>5</v>
      </c>
      <c r="K10" s="341" t="s">
        <v>4</v>
      </c>
      <c r="L10" s="341" t="s">
        <v>5</v>
      </c>
    </row>
    <row r="11" spans="1:12" ht="15.9" customHeight="1" x14ac:dyDescent="0.3">
      <c r="A11" s="31" t="s">
        <v>6</v>
      </c>
      <c r="B11" s="83">
        <v>1489.0600000000002</v>
      </c>
      <c r="C11" s="83">
        <v>1466.38</v>
      </c>
      <c r="D11" s="4">
        <v>1277.9900000000002</v>
      </c>
      <c r="E11" s="4">
        <v>1827</v>
      </c>
      <c r="F11" s="4">
        <v>1646</v>
      </c>
      <c r="G11" s="64">
        <f t="shared" ref="G11:H11" si="0">IFERROR(C11/E11,"")</f>
        <v>0.802616310892173</v>
      </c>
      <c r="H11" s="64">
        <f t="shared" si="0"/>
        <v>0.77642162818955052</v>
      </c>
      <c r="I11" s="94">
        <v>-22.680000000000064</v>
      </c>
      <c r="J11" s="116">
        <v>-1.5231085382724663E-2</v>
      </c>
      <c r="K11" s="117">
        <f>IFERROR((D11-C11),"")</f>
        <v>-188.38999999999987</v>
      </c>
      <c r="L11" s="118">
        <f>IFERROR((D11/C11)-1,"")</f>
        <v>-0.1284728378728569</v>
      </c>
    </row>
    <row r="12" spans="1:12" ht="15.9" customHeight="1" x14ac:dyDescent="0.3">
      <c r="A12" s="35" t="s">
        <v>7</v>
      </c>
      <c r="B12" s="59">
        <v>115.46</v>
      </c>
      <c r="C12" s="59">
        <v>118.34</v>
      </c>
      <c r="D12" s="15">
        <v>103.59000000000002</v>
      </c>
      <c r="E12" s="15">
        <v>118</v>
      </c>
      <c r="F12" s="15">
        <v>118</v>
      </c>
      <c r="G12" s="9">
        <f t="shared" ref="G12" si="1">IFERROR(C12/E12,"")</f>
        <v>1.0028813559322034</v>
      </c>
      <c r="H12" s="9">
        <f t="shared" ref="H12" si="2">IFERROR(D12/F12,"")</f>
        <v>0.87788135593220351</v>
      </c>
      <c r="I12" s="87">
        <v>2.8800000000000097</v>
      </c>
      <c r="J12" s="99">
        <v>2.4943703447081411E-2</v>
      </c>
      <c r="K12" s="87">
        <f>IFERROR((D12-C12),"")</f>
        <v>-14.749999999999986</v>
      </c>
      <c r="L12" s="99">
        <f>IFERROR((D12/C12)-1,"")</f>
        <v>-0.12464086530336305</v>
      </c>
    </row>
    <row r="13" spans="1:12" ht="15.9" customHeight="1" x14ac:dyDescent="0.3">
      <c r="A13" s="35" t="s">
        <v>8</v>
      </c>
      <c r="B13" s="59">
        <v>2.2599999999999998</v>
      </c>
      <c r="C13" s="59">
        <v>4.8000000000000007</v>
      </c>
      <c r="D13" s="15">
        <v>5.2899999999999991</v>
      </c>
      <c r="E13" s="15">
        <v>6</v>
      </c>
      <c r="F13" s="15">
        <v>6</v>
      </c>
      <c r="G13" s="9">
        <f t="shared" ref="G13:G27" si="3">IFERROR(C13/E13,"")</f>
        <v>0.80000000000000016</v>
      </c>
      <c r="H13" s="9">
        <f t="shared" ref="H13:H27" si="4">IFERROR(D13/F13,"")</f>
        <v>0.88166666666666649</v>
      </c>
      <c r="I13" s="87">
        <v>2.5400000000000009</v>
      </c>
      <c r="J13" s="99">
        <v>1.1238938053097351</v>
      </c>
      <c r="K13" s="87">
        <f t="shared" ref="K13:K66" si="5">IFERROR((D13-C13),"")</f>
        <v>0.48999999999999844</v>
      </c>
      <c r="L13" s="99">
        <f t="shared" ref="L13:L66" si="6">IFERROR((D13/C13)-1,"")</f>
        <v>0.10208333333333308</v>
      </c>
    </row>
    <row r="14" spans="1:12" ht="15.9" customHeight="1" x14ac:dyDescent="0.3">
      <c r="A14" s="35" t="s">
        <v>9</v>
      </c>
      <c r="B14" s="59">
        <v>23.660000000000004</v>
      </c>
      <c r="C14" s="59">
        <v>11.47</v>
      </c>
      <c r="D14" s="59">
        <v>10.690000000000001</v>
      </c>
      <c r="E14" s="59">
        <v>24</v>
      </c>
      <c r="F14" s="59">
        <v>11</v>
      </c>
      <c r="G14" s="9">
        <f t="shared" si="3"/>
        <v>0.47791666666666671</v>
      </c>
      <c r="H14" s="9">
        <f t="shared" si="4"/>
        <v>0.97181818181818191</v>
      </c>
      <c r="I14" s="87">
        <v>-12.190000000000003</v>
      </c>
      <c r="J14" s="99">
        <v>-0.51521555367709215</v>
      </c>
      <c r="K14" s="87">
        <f t="shared" si="5"/>
        <v>-0.77999999999999936</v>
      </c>
      <c r="L14" s="99">
        <f t="shared" si="6"/>
        <v>-6.8003487358325954E-2</v>
      </c>
    </row>
    <row r="15" spans="1:12" ht="15.9" customHeight="1" x14ac:dyDescent="0.3">
      <c r="A15" s="35" t="s">
        <v>10</v>
      </c>
      <c r="B15" s="59">
        <v>3.95</v>
      </c>
      <c r="C15" s="59">
        <v>2</v>
      </c>
      <c r="D15" s="59">
        <v>1.52</v>
      </c>
      <c r="E15" s="59">
        <v>33</v>
      </c>
      <c r="F15" s="59">
        <v>33</v>
      </c>
      <c r="G15" s="9">
        <f t="shared" si="3"/>
        <v>6.0606060606060608E-2</v>
      </c>
      <c r="H15" s="9">
        <f t="shared" si="4"/>
        <v>4.6060606060606059E-2</v>
      </c>
      <c r="I15" s="87">
        <v>-1.9500000000000002</v>
      </c>
      <c r="J15" s="99">
        <v>-0.49367088607594944</v>
      </c>
      <c r="K15" s="87">
        <f t="shared" si="5"/>
        <v>-0.48</v>
      </c>
      <c r="L15" s="99">
        <f t="shared" si="6"/>
        <v>-0.24</v>
      </c>
    </row>
    <row r="16" spans="1:12" ht="15.9" customHeight="1" x14ac:dyDescent="0.3">
      <c r="A16" s="35" t="s">
        <v>11</v>
      </c>
      <c r="B16" s="59">
        <v>146.64000000000001</v>
      </c>
      <c r="C16" s="59">
        <v>287.26</v>
      </c>
      <c r="D16" s="59">
        <v>286.28000000000003</v>
      </c>
      <c r="E16" s="59">
        <v>650</v>
      </c>
      <c r="F16" s="59">
        <v>653</v>
      </c>
      <c r="G16" s="9">
        <f t="shared" si="3"/>
        <v>0.4419384615384615</v>
      </c>
      <c r="H16" s="9">
        <f t="shared" si="4"/>
        <v>0.43840735068912717</v>
      </c>
      <c r="I16" s="87">
        <v>140.61999999999998</v>
      </c>
      <c r="J16" s="99">
        <v>0.9589470812875065</v>
      </c>
      <c r="K16" s="87">
        <f t="shared" si="5"/>
        <v>-0.97999999999996135</v>
      </c>
      <c r="L16" s="99">
        <f t="shared" si="6"/>
        <v>-3.4115435493976554E-3</v>
      </c>
    </row>
    <row r="17" spans="1:12" ht="15.9" customHeight="1" x14ac:dyDescent="0.3">
      <c r="A17" s="35" t="s">
        <v>12</v>
      </c>
      <c r="B17" s="59">
        <v>6.18</v>
      </c>
      <c r="C17" s="59">
        <v>12.799999999999999</v>
      </c>
      <c r="D17" s="59">
        <v>12.75</v>
      </c>
      <c r="E17" s="59">
        <v>18</v>
      </c>
      <c r="F17" s="59">
        <v>18</v>
      </c>
      <c r="G17" s="9">
        <f t="shared" si="3"/>
        <v>0.71111111111111103</v>
      </c>
      <c r="H17" s="9">
        <f t="shared" si="4"/>
        <v>0.70833333333333337</v>
      </c>
      <c r="I17" s="87">
        <v>6.6199999999999992</v>
      </c>
      <c r="J17" s="99">
        <v>1.0711974110032361</v>
      </c>
      <c r="K17" s="87">
        <f t="shared" si="5"/>
        <v>-4.9999999999998934E-2</v>
      </c>
      <c r="L17" s="99">
        <f t="shared" si="6"/>
        <v>-3.906249999999889E-3</v>
      </c>
    </row>
    <row r="18" spans="1:12" ht="15.9" customHeight="1" x14ac:dyDescent="0.3">
      <c r="A18" s="35" t="s">
        <v>13</v>
      </c>
      <c r="B18" s="59">
        <v>1.28</v>
      </c>
      <c r="C18" s="59">
        <v>3.08</v>
      </c>
      <c r="D18" s="59">
        <v>3.53</v>
      </c>
      <c r="E18" s="59">
        <v>16</v>
      </c>
      <c r="F18" s="59">
        <v>17</v>
      </c>
      <c r="G18" s="9">
        <f t="shared" si="3"/>
        <v>0.1925</v>
      </c>
      <c r="H18" s="9">
        <f t="shared" si="4"/>
        <v>0.20764705882352941</v>
      </c>
      <c r="I18" s="87">
        <v>1.8</v>
      </c>
      <c r="J18" s="99">
        <v>1.40625</v>
      </c>
      <c r="K18" s="87">
        <f t="shared" si="5"/>
        <v>0.44999999999999973</v>
      </c>
      <c r="L18" s="99">
        <f t="shared" si="6"/>
        <v>0.14610389610389607</v>
      </c>
    </row>
    <row r="19" spans="1:12" ht="15.9" customHeight="1" x14ac:dyDescent="0.3">
      <c r="A19" s="35" t="s">
        <v>14</v>
      </c>
      <c r="B19" s="101">
        <v>1189.6300000000001</v>
      </c>
      <c r="C19" s="101">
        <v>1026.6300000000001</v>
      </c>
      <c r="D19" s="101">
        <v>854.34000000000015</v>
      </c>
      <c r="E19" s="101">
        <v>962</v>
      </c>
      <c r="F19" s="101">
        <v>790</v>
      </c>
      <c r="G19" s="9">
        <f t="shared" si="3"/>
        <v>1.0671829521829523</v>
      </c>
      <c r="H19" s="9">
        <f t="shared" si="4"/>
        <v>1.0814430379746838</v>
      </c>
      <c r="I19" s="87">
        <v>-163</v>
      </c>
      <c r="J19" s="99">
        <v>-0.13701739196220675</v>
      </c>
      <c r="K19" s="87">
        <f t="shared" si="5"/>
        <v>-172.28999999999996</v>
      </c>
      <c r="L19" s="99">
        <f t="shared" si="6"/>
        <v>-0.16782092866953036</v>
      </c>
    </row>
    <row r="20" spans="1:12" ht="15.9" customHeight="1" x14ac:dyDescent="0.3">
      <c r="A20" s="32" t="s">
        <v>15</v>
      </c>
      <c r="B20" s="67">
        <v>7422.0000000000009</v>
      </c>
      <c r="C20" s="67">
        <f>SUM(C21:C23)</f>
        <v>7216.8300000000036</v>
      </c>
      <c r="D20" s="7">
        <v>7299.3600000000079</v>
      </c>
      <c r="E20" s="7">
        <v>7483</v>
      </c>
      <c r="F20" s="7">
        <v>8176</v>
      </c>
      <c r="G20" s="64">
        <f t="shared" si="3"/>
        <v>0.96443004142723554</v>
      </c>
      <c r="H20" s="64">
        <f t="shared" si="4"/>
        <v>0.89277886497064673</v>
      </c>
      <c r="I20" s="86">
        <v>-205.16999999999734</v>
      </c>
      <c r="J20" s="96">
        <v>-2.7643492320128971E-2</v>
      </c>
      <c r="K20" s="97">
        <f t="shared" si="5"/>
        <v>82.530000000004293</v>
      </c>
      <c r="L20" s="100">
        <f t="shared" si="6"/>
        <v>1.14357688902198E-2</v>
      </c>
    </row>
    <row r="21" spans="1:12" ht="15.9" customHeight="1" x14ac:dyDescent="0.3">
      <c r="A21" s="35" t="s">
        <v>16</v>
      </c>
      <c r="B21" s="59">
        <v>5171.5800000000008</v>
      </c>
      <c r="C21" s="59">
        <v>5043.1600000000035</v>
      </c>
      <c r="D21" s="59">
        <v>5075.7300000000059</v>
      </c>
      <c r="E21" s="59">
        <v>5176</v>
      </c>
      <c r="F21" s="59">
        <v>5384</v>
      </c>
      <c r="G21" s="9">
        <f t="shared" si="3"/>
        <v>0.97433539412673942</v>
      </c>
      <c r="H21" s="9">
        <f t="shared" si="4"/>
        <v>0.94274331352154639</v>
      </c>
      <c r="I21" s="87">
        <v>-128.41999999999734</v>
      </c>
      <c r="J21" s="99">
        <v>-2.4831869564039821E-2</v>
      </c>
      <c r="K21" s="87">
        <f t="shared" si="5"/>
        <v>32.570000000002437</v>
      </c>
      <c r="L21" s="99">
        <f t="shared" si="6"/>
        <v>6.45825236558073E-3</v>
      </c>
    </row>
    <row r="22" spans="1:12" ht="15.9" customHeight="1" x14ac:dyDescent="0.3">
      <c r="A22" s="35" t="s">
        <v>17</v>
      </c>
      <c r="B22" s="59">
        <v>8.42</v>
      </c>
      <c r="C22" s="101">
        <v>8.2199999999999989</v>
      </c>
      <c r="D22" s="101">
        <v>9.06</v>
      </c>
      <c r="E22" s="101">
        <v>7</v>
      </c>
      <c r="F22" s="101">
        <v>9</v>
      </c>
      <c r="G22" s="9">
        <f t="shared" si="3"/>
        <v>1.1742857142857142</v>
      </c>
      <c r="H22" s="9">
        <f t="shared" si="4"/>
        <v>1.0066666666666668</v>
      </c>
      <c r="I22" s="87">
        <v>-0.20000000000000107</v>
      </c>
      <c r="J22" s="99">
        <v>-2.3752969121140222E-2</v>
      </c>
      <c r="K22" s="87">
        <f t="shared" si="5"/>
        <v>0.84000000000000163</v>
      </c>
      <c r="L22" s="99">
        <f t="shared" si="6"/>
        <v>0.10218978102189813</v>
      </c>
    </row>
    <row r="23" spans="1:12" ht="15.9" customHeight="1" x14ac:dyDescent="0.3">
      <c r="A23" s="35" t="s">
        <v>18</v>
      </c>
      <c r="B23" s="59">
        <v>2242</v>
      </c>
      <c r="C23" s="101">
        <v>2165.4500000000003</v>
      </c>
      <c r="D23" s="101">
        <v>2214.5700000000011</v>
      </c>
      <c r="E23" s="101">
        <v>2300</v>
      </c>
      <c r="F23" s="101">
        <v>2783</v>
      </c>
      <c r="G23" s="9">
        <f t="shared" si="3"/>
        <v>0.94150000000000011</v>
      </c>
      <c r="H23" s="9">
        <f t="shared" si="4"/>
        <v>0.79574919151994294</v>
      </c>
      <c r="I23" s="87">
        <v>-76.549999999999727</v>
      </c>
      <c r="J23" s="99">
        <v>-3.4143621766279941E-2</v>
      </c>
      <c r="K23" s="87">
        <f t="shared" si="5"/>
        <v>49.1200000000008</v>
      </c>
      <c r="L23" s="99">
        <f t="shared" si="6"/>
        <v>2.2683506892332117E-2</v>
      </c>
    </row>
    <row r="24" spans="1:12" ht="15.9" customHeight="1" x14ac:dyDescent="0.3">
      <c r="A24" s="36" t="s">
        <v>19</v>
      </c>
      <c r="B24" s="67">
        <v>812.11000000000035</v>
      </c>
      <c r="C24" s="67">
        <v>808.05</v>
      </c>
      <c r="D24" s="7">
        <v>732.30000000000007</v>
      </c>
      <c r="E24" s="7">
        <v>1745</v>
      </c>
      <c r="F24" s="7">
        <v>1783</v>
      </c>
      <c r="G24" s="64">
        <f t="shared" si="3"/>
        <v>0.46306590257879654</v>
      </c>
      <c r="H24" s="64">
        <f t="shared" si="4"/>
        <v>0.41071228266965792</v>
      </c>
      <c r="I24" s="86">
        <v>-4.0600000000004002</v>
      </c>
      <c r="J24" s="102">
        <v>-4.9993227518444483E-3</v>
      </c>
      <c r="K24" s="97">
        <f t="shared" si="5"/>
        <v>-75.749999999999886</v>
      </c>
      <c r="L24" s="98">
        <f t="shared" si="6"/>
        <v>-9.3744198997586681E-2</v>
      </c>
    </row>
    <row r="25" spans="1:12" ht="15.9" customHeight="1" x14ac:dyDescent="0.3">
      <c r="A25" s="35" t="s">
        <v>20</v>
      </c>
      <c r="B25" s="59">
        <v>13.88</v>
      </c>
      <c r="C25" s="59">
        <v>76.61</v>
      </c>
      <c r="D25" s="59">
        <v>91.12</v>
      </c>
      <c r="E25" s="59">
        <v>85</v>
      </c>
      <c r="F25" s="59">
        <v>85</v>
      </c>
      <c r="G25" s="9">
        <f t="shared" si="3"/>
        <v>0.9012941176470588</v>
      </c>
      <c r="H25" s="9">
        <f t="shared" si="4"/>
        <v>1.0720000000000001</v>
      </c>
      <c r="I25" s="87">
        <v>62.73</v>
      </c>
      <c r="J25" s="99">
        <v>4.5194524495677229</v>
      </c>
      <c r="K25" s="87">
        <f t="shared" si="5"/>
        <v>14.510000000000005</v>
      </c>
      <c r="L25" s="99">
        <f t="shared" si="6"/>
        <v>0.18940086150633073</v>
      </c>
    </row>
    <row r="26" spans="1:12" ht="15.9" customHeight="1" x14ac:dyDescent="0.3">
      <c r="A26" s="35" t="s">
        <v>21</v>
      </c>
      <c r="B26" s="59">
        <v>12.46</v>
      </c>
      <c r="C26" s="59">
        <v>11.17</v>
      </c>
      <c r="D26" s="59">
        <v>13.96</v>
      </c>
      <c r="E26" s="59">
        <v>15</v>
      </c>
      <c r="F26" s="59">
        <v>22</v>
      </c>
      <c r="G26" s="9">
        <f t="shared" si="3"/>
        <v>0.7446666666666667</v>
      </c>
      <c r="H26" s="9">
        <f t="shared" si="4"/>
        <v>0.63454545454545463</v>
      </c>
      <c r="I26" s="87">
        <v>-1.2900000000000009</v>
      </c>
      <c r="J26" s="99">
        <v>-0.10353130016051371</v>
      </c>
      <c r="K26" s="87">
        <f t="shared" si="5"/>
        <v>2.7900000000000009</v>
      </c>
      <c r="L26" s="99">
        <f t="shared" si="6"/>
        <v>0.24977618621307074</v>
      </c>
    </row>
    <row r="27" spans="1:12" ht="15.9" customHeight="1" x14ac:dyDescent="0.3">
      <c r="A27" s="35" t="s">
        <v>22</v>
      </c>
      <c r="B27" s="59">
        <v>785.77000000000032</v>
      </c>
      <c r="C27" s="59">
        <v>720.27</v>
      </c>
      <c r="D27" s="59">
        <v>627.22</v>
      </c>
      <c r="E27" s="59">
        <v>1645</v>
      </c>
      <c r="F27" s="59">
        <v>1676</v>
      </c>
      <c r="G27" s="9">
        <f t="shared" si="3"/>
        <v>0.43785410334346503</v>
      </c>
      <c r="H27" s="9">
        <f t="shared" si="4"/>
        <v>0.374236276849642</v>
      </c>
      <c r="I27" s="87">
        <v>-65.500000000000341</v>
      </c>
      <c r="J27" s="99">
        <v>-8.3357725543098282E-2</v>
      </c>
      <c r="K27" s="87">
        <f t="shared" si="5"/>
        <v>-93.049999999999955</v>
      </c>
      <c r="L27" s="99">
        <f t="shared" si="6"/>
        <v>-0.1291876657364599</v>
      </c>
    </row>
    <row r="28" spans="1:12" ht="15.9" customHeight="1" x14ac:dyDescent="0.3">
      <c r="A28" s="36" t="s">
        <v>60</v>
      </c>
      <c r="B28" s="103">
        <v>0.12</v>
      </c>
      <c r="C28" s="103">
        <v>0.15000000000000002</v>
      </c>
      <c r="D28" s="45">
        <v>0.12000000000000001</v>
      </c>
      <c r="E28" s="45"/>
      <c r="F28" s="45"/>
      <c r="G28" s="64" t="str">
        <f t="shared" ref="G28:G35" si="7">IFERROR(C28/E28,"")</f>
        <v/>
      </c>
      <c r="H28" s="64" t="str">
        <f t="shared" ref="H28:H35" si="8">IFERROR(D28/F28,"")</f>
        <v/>
      </c>
      <c r="I28" s="86">
        <v>3.0000000000000027E-2</v>
      </c>
      <c r="J28" s="96">
        <v>0.25000000000000022</v>
      </c>
      <c r="K28" s="97">
        <f t="shared" si="5"/>
        <v>-3.0000000000000013E-2</v>
      </c>
      <c r="L28" s="98">
        <f t="shared" si="6"/>
        <v>-0.20000000000000007</v>
      </c>
    </row>
    <row r="29" spans="1:12" ht="15.9" customHeight="1" x14ac:dyDescent="0.3">
      <c r="A29" s="35" t="s">
        <v>24</v>
      </c>
      <c r="B29" s="104"/>
      <c r="C29" s="104"/>
      <c r="D29" s="104"/>
      <c r="E29" s="104"/>
      <c r="F29" s="104"/>
      <c r="G29" s="9" t="str">
        <f t="shared" si="7"/>
        <v/>
      </c>
      <c r="H29" s="9" t="str">
        <f t="shared" si="8"/>
        <v/>
      </c>
      <c r="I29" s="87">
        <v>0</v>
      </c>
      <c r="J29" s="99"/>
      <c r="K29" s="87">
        <f t="shared" si="5"/>
        <v>0</v>
      </c>
      <c r="L29" s="105" t="str">
        <f t="shared" si="6"/>
        <v/>
      </c>
    </row>
    <row r="30" spans="1:12" ht="15.9" customHeight="1" x14ac:dyDescent="0.3">
      <c r="A30" s="35" t="s">
        <v>25</v>
      </c>
      <c r="B30" s="104"/>
      <c r="C30" s="104"/>
      <c r="D30" s="104"/>
      <c r="E30" s="104"/>
      <c r="F30" s="104"/>
      <c r="G30" s="9" t="str">
        <f t="shared" si="7"/>
        <v/>
      </c>
      <c r="H30" s="9" t="str">
        <f t="shared" si="8"/>
        <v/>
      </c>
      <c r="I30" s="87">
        <v>0</v>
      </c>
      <c r="J30" s="99"/>
      <c r="K30" s="87">
        <f t="shared" si="5"/>
        <v>0</v>
      </c>
      <c r="L30" s="105" t="str">
        <f t="shared" si="6"/>
        <v/>
      </c>
    </row>
    <row r="31" spans="1:12" ht="15.9" customHeight="1" x14ac:dyDescent="0.3">
      <c r="A31" s="35" t="s">
        <v>26</v>
      </c>
      <c r="B31" s="104">
        <v>0.08</v>
      </c>
      <c r="C31" s="104">
        <v>0.08</v>
      </c>
      <c r="D31" s="104">
        <v>0.05</v>
      </c>
      <c r="E31" s="104"/>
      <c r="F31" s="104"/>
      <c r="G31" s="9" t="str">
        <f t="shared" si="7"/>
        <v/>
      </c>
      <c r="H31" s="9" t="str">
        <f t="shared" si="8"/>
        <v/>
      </c>
      <c r="I31" s="87">
        <v>0</v>
      </c>
      <c r="J31" s="99">
        <v>0</v>
      </c>
      <c r="K31" s="87">
        <f t="shared" si="5"/>
        <v>-0.03</v>
      </c>
      <c r="L31" s="99">
        <f t="shared" si="6"/>
        <v>-0.375</v>
      </c>
    </row>
    <row r="32" spans="1:12" ht="15.9" customHeight="1" x14ac:dyDescent="0.3">
      <c r="A32" s="35" t="s">
        <v>27</v>
      </c>
      <c r="B32" s="104"/>
      <c r="C32" s="104"/>
      <c r="D32" s="46"/>
      <c r="E32" s="46"/>
      <c r="F32" s="46"/>
      <c r="G32" s="9" t="str">
        <f t="shared" si="7"/>
        <v/>
      </c>
      <c r="H32" s="9" t="str">
        <f t="shared" si="8"/>
        <v/>
      </c>
      <c r="I32" s="87">
        <v>0</v>
      </c>
      <c r="J32" s="99"/>
      <c r="K32" s="87">
        <f t="shared" si="5"/>
        <v>0</v>
      </c>
      <c r="L32" s="99" t="str">
        <f t="shared" si="6"/>
        <v/>
      </c>
    </row>
    <row r="33" spans="1:12" ht="15.9" customHeight="1" x14ac:dyDescent="0.3">
      <c r="A33" s="35" t="s">
        <v>28</v>
      </c>
      <c r="B33" s="104"/>
      <c r="C33" s="104"/>
      <c r="D33" s="46"/>
      <c r="E33" s="46"/>
      <c r="F33" s="46"/>
      <c r="G33" s="9" t="str">
        <f t="shared" si="7"/>
        <v/>
      </c>
      <c r="H33" s="9" t="str">
        <f t="shared" si="8"/>
        <v/>
      </c>
      <c r="I33" s="87">
        <v>0</v>
      </c>
      <c r="J33" s="99"/>
      <c r="K33" s="87">
        <f t="shared" si="5"/>
        <v>0</v>
      </c>
      <c r="L33" s="99" t="str">
        <f t="shared" si="6"/>
        <v/>
      </c>
    </row>
    <row r="34" spans="1:12" ht="15.9" customHeight="1" x14ac:dyDescent="0.3">
      <c r="A34" s="35" t="s">
        <v>29</v>
      </c>
      <c r="B34" s="104">
        <v>0.04</v>
      </c>
      <c r="C34" s="104">
        <v>7.0000000000000007E-2</v>
      </c>
      <c r="D34" s="104">
        <v>7.0000000000000007E-2</v>
      </c>
      <c r="E34" s="104"/>
      <c r="F34" s="104"/>
      <c r="G34" s="9" t="str">
        <f t="shared" si="7"/>
        <v/>
      </c>
      <c r="H34" s="9" t="str">
        <f t="shared" si="8"/>
        <v/>
      </c>
      <c r="I34" s="87">
        <v>3.0000000000000006E-2</v>
      </c>
      <c r="J34" s="99">
        <v>0.75000000000000022</v>
      </c>
      <c r="K34" s="87">
        <f t="shared" si="5"/>
        <v>0</v>
      </c>
      <c r="L34" s="99">
        <f t="shared" si="6"/>
        <v>0</v>
      </c>
    </row>
    <row r="35" spans="1:12" ht="15.9" customHeight="1" x14ac:dyDescent="0.3">
      <c r="A35" s="35" t="s">
        <v>30</v>
      </c>
      <c r="B35" s="104"/>
      <c r="C35" s="104"/>
      <c r="D35" s="46"/>
      <c r="E35" s="46"/>
      <c r="F35" s="46"/>
      <c r="G35" s="9" t="str">
        <f t="shared" si="7"/>
        <v/>
      </c>
      <c r="H35" s="9" t="str">
        <f t="shared" si="8"/>
        <v/>
      </c>
      <c r="I35" s="87">
        <v>0</v>
      </c>
      <c r="J35" s="106"/>
      <c r="K35" s="87">
        <f t="shared" si="5"/>
        <v>0</v>
      </c>
      <c r="L35" s="99" t="str">
        <f t="shared" si="6"/>
        <v/>
      </c>
    </row>
    <row r="36" spans="1:12" ht="15.9" customHeight="1" x14ac:dyDescent="0.3">
      <c r="A36" s="36" t="s">
        <v>61</v>
      </c>
      <c r="B36" s="67">
        <v>109.81999999999998</v>
      </c>
      <c r="C36" s="67">
        <v>106.36</v>
      </c>
      <c r="D36" s="7">
        <f>SUM(D37,D39,D40,D41)</f>
        <v>100.21</v>
      </c>
      <c r="E36" s="7">
        <v>122</v>
      </c>
      <c r="F36" s="7">
        <v>126</v>
      </c>
      <c r="G36" s="64">
        <f t="shared" ref="G36:G70" si="9">IFERROR(C36/E36,"")</f>
        <v>0.87180327868852459</v>
      </c>
      <c r="H36" s="64">
        <f t="shared" ref="H36:H70" si="10">IFERROR(D36/F36,"")</f>
        <v>0.79531746031746031</v>
      </c>
      <c r="I36" s="89">
        <v>-3.4599999999999795</v>
      </c>
      <c r="J36" s="107">
        <v>-3.150610089236916E-2</v>
      </c>
      <c r="K36" s="97">
        <f t="shared" si="5"/>
        <v>-6.1500000000000057</v>
      </c>
      <c r="L36" s="98">
        <f t="shared" si="6"/>
        <v>-5.7822489657766152E-2</v>
      </c>
    </row>
    <row r="37" spans="1:12" ht="15.9" customHeight="1" x14ac:dyDescent="0.3">
      <c r="A37" s="35" t="s">
        <v>32</v>
      </c>
      <c r="B37" s="59">
        <v>108.17999999999998</v>
      </c>
      <c r="C37" s="59">
        <v>104.17</v>
      </c>
      <c r="D37" s="59">
        <v>98.03</v>
      </c>
      <c r="E37" s="59">
        <v>120</v>
      </c>
      <c r="F37" s="59">
        <v>124</v>
      </c>
      <c r="G37" s="9">
        <f t="shared" si="9"/>
        <v>0.86808333333333332</v>
      </c>
      <c r="H37" s="9">
        <f t="shared" si="10"/>
        <v>0.79056451612903222</v>
      </c>
      <c r="I37" s="87">
        <v>-4.0099999999999767</v>
      </c>
      <c r="J37" s="99">
        <v>-3.7067849879829695E-2</v>
      </c>
      <c r="K37" s="87">
        <f t="shared" si="5"/>
        <v>-6.1400000000000006</v>
      </c>
      <c r="L37" s="99">
        <f t="shared" si="6"/>
        <v>-5.8942113852356703E-2</v>
      </c>
    </row>
    <row r="38" spans="1:12" ht="15.9" customHeight="1" x14ac:dyDescent="0.3">
      <c r="A38" s="35" t="s">
        <v>33</v>
      </c>
      <c r="B38" s="59"/>
      <c r="C38" s="59"/>
      <c r="D38" s="2"/>
      <c r="E38" s="2"/>
      <c r="F38" s="2"/>
      <c r="G38" s="9" t="str">
        <f t="shared" si="9"/>
        <v/>
      </c>
      <c r="H38" s="9" t="str">
        <f t="shared" si="10"/>
        <v/>
      </c>
      <c r="I38" s="87">
        <v>0</v>
      </c>
      <c r="J38" s="99"/>
      <c r="K38" s="87">
        <f t="shared" si="5"/>
        <v>0</v>
      </c>
      <c r="L38" s="99" t="str">
        <f t="shared" si="6"/>
        <v/>
      </c>
    </row>
    <row r="39" spans="1:12" ht="15.9" customHeight="1" x14ac:dyDescent="0.3">
      <c r="A39" s="35" t="s">
        <v>34</v>
      </c>
      <c r="B39" s="59">
        <v>0.33</v>
      </c>
      <c r="C39" s="59">
        <v>0.44</v>
      </c>
      <c r="D39" s="59">
        <v>0.44</v>
      </c>
      <c r="E39" s="59"/>
      <c r="F39" s="59"/>
      <c r="G39" s="9" t="str">
        <f t="shared" si="9"/>
        <v/>
      </c>
      <c r="H39" s="9" t="str">
        <f t="shared" si="10"/>
        <v/>
      </c>
      <c r="I39" s="87">
        <v>0.10999999999999999</v>
      </c>
      <c r="J39" s="99">
        <v>0.33333333333333326</v>
      </c>
      <c r="K39" s="87">
        <f t="shared" si="5"/>
        <v>0</v>
      </c>
      <c r="L39" s="99">
        <f t="shared" si="6"/>
        <v>0</v>
      </c>
    </row>
    <row r="40" spans="1:12" ht="15.9" customHeight="1" x14ac:dyDescent="0.3">
      <c r="A40" s="35" t="s">
        <v>35</v>
      </c>
      <c r="B40" s="59">
        <v>0.19</v>
      </c>
      <c r="C40" s="59">
        <v>0.19</v>
      </c>
      <c r="D40" s="59">
        <v>0.19</v>
      </c>
      <c r="E40" s="59"/>
      <c r="F40" s="59"/>
      <c r="G40" s="9" t="str">
        <f t="shared" si="9"/>
        <v/>
      </c>
      <c r="H40" s="9" t="str">
        <f t="shared" si="10"/>
        <v/>
      </c>
      <c r="I40" s="87">
        <v>0</v>
      </c>
      <c r="J40" s="99">
        <v>0</v>
      </c>
      <c r="K40" s="87">
        <f t="shared" si="5"/>
        <v>0</v>
      </c>
      <c r="L40" s="99">
        <f t="shared" si="6"/>
        <v>0</v>
      </c>
    </row>
    <row r="41" spans="1:12" ht="15.9" customHeight="1" x14ac:dyDescent="0.3">
      <c r="A41" s="35" t="s">
        <v>36</v>
      </c>
      <c r="B41" s="59">
        <v>1.1199999999999999</v>
      </c>
      <c r="C41" s="59">
        <v>1.5599999999999998</v>
      </c>
      <c r="D41" s="59">
        <v>1.5499999999999998</v>
      </c>
      <c r="E41" s="59">
        <v>2</v>
      </c>
      <c r="F41" s="59">
        <v>2</v>
      </c>
      <c r="G41" s="9">
        <f t="shared" si="9"/>
        <v>0.77999999999999992</v>
      </c>
      <c r="H41" s="9">
        <f t="shared" si="10"/>
        <v>0.77499999999999991</v>
      </c>
      <c r="I41" s="87">
        <v>0.43999999999999995</v>
      </c>
      <c r="J41" s="99">
        <v>0.39285714285714279</v>
      </c>
      <c r="K41" s="87">
        <f t="shared" si="5"/>
        <v>-1.0000000000000009E-2</v>
      </c>
      <c r="L41" s="99">
        <f t="shared" si="6"/>
        <v>-6.4102564102563875E-3</v>
      </c>
    </row>
    <row r="42" spans="1:12" ht="15.9" customHeight="1" x14ac:dyDescent="0.3">
      <c r="A42" s="36" t="s">
        <v>37</v>
      </c>
      <c r="B42" s="108"/>
      <c r="C42" s="67"/>
      <c r="D42" s="3"/>
      <c r="E42" s="3"/>
      <c r="F42" s="3"/>
      <c r="G42" s="64" t="str">
        <f t="shared" si="9"/>
        <v/>
      </c>
      <c r="H42" s="64" t="str">
        <f t="shared" si="10"/>
        <v/>
      </c>
      <c r="I42" s="89">
        <v>0</v>
      </c>
      <c r="J42" s="109"/>
      <c r="K42" s="97">
        <f t="shared" si="5"/>
        <v>0</v>
      </c>
      <c r="L42" s="110" t="str">
        <f t="shared" si="6"/>
        <v/>
      </c>
    </row>
    <row r="43" spans="1:12" ht="15.9" customHeight="1" x14ac:dyDescent="0.3">
      <c r="A43" s="35" t="s">
        <v>37</v>
      </c>
      <c r="B43" s="59"/>
      <c r="C43" s="59"/>
      <c r="D43" s="2"/>
      <c r="E43" s="2"/>
      <c r="F43" s="2"/>
      <c r="G43" s="9" t="str">
        <f t="shared" si="9"/>
        <v/>
      </c>
      <c r="H43" s="9" t="str">
        <f t="shared" si="10"/>
        <v/>
      </c>
      <c r="I43" s="87">
        <v>0</v>
      </c>
      <c r="J43" s="99"/>
      <c r="K43" s="87">
        <f t="shared" si="5"/>
        <v>0</v>
      </c>
      <c r="L43" s="99" t="str">
        <f t="shared" si="6"/>
        <v/>
      </c>
    </row>
    <row r="44" spans="1:12" ht="15.9" customHeight="1" x14ac:dyDescent="0.3">
      <c r="A44" s="36" t="s">
        <v>38</v>
      </c>
      <c r="B44" s="67">
        <v>8918.5400000000009</v>
      </c>
      <c r="C44" s="67">
        <v>8245.0699999999943</v>
      </c>
      <c r="D44" s="67">
        <v>7995.4299999999866</v>
      </c>
      <c r="E44" s="7">
        <v>8752</v>
      </c>
      <c r="F44" s="7">
        <v>8924</v>
      </c>
      <c r="G44" s="64">
        <f t="shared" si="9"/>
        <v>0.94207838208409445</v>
      </c>
      <c r="H44" s="64">
        <f t="shared" si="10"/>
        <v>0.89594688480501872</v>
      </c>
      <c r="I44" s="89">
        <v>-673.47000000000662</v>
      </c>
      <c r="J44" s="107">
        <v>-7.5513480906068353E-2</v>
      </c>
      <c r="K44" s="97">
        <f t="shared" si="5"/>
        <v>-249.6400000000076</v>
      </c>
      <c r="L44" s="107">
        <f t="shared" si="6"/>
        <v>-3.0277487031645345E-2</v>
      </c>
    </row>
    <row r="45" spans="1:12" ht="15.9" customHeight="1" x14ac:dyDescent="0.3">
      <c r="A45" s="35" t="s">
        <v>39</v>
      </c>
      <c r="B45" s="59">
        <v>13.629999999999999</v>
      </c>
      <c r="C45" s="59">
        <v>15.12</v>
      </c>
      <c r="D45" s="59">
        <v>13.01</v>
      </c>
      <c r="E45" s="101">
        <v>17</v>
      </c>
      <c r="F45" s="101">
        <v>16</v>
      </c>
      <c r="G45" s="9">
        <f t="shared" si="9"/>
        <v>0.88941176470588235</v>
      </c>
      <c r="H45" s="9">
        <f t="shared" si="10"/>
        <v>0.81312499999999999</v>
      </c>
      <c r="I45" s="87">
        <v>1.4900000000000002</v>
      </c>
      <c r="J45" s="99">
        <v>0.10931768158473965</v>
      </c>
      <c r="K45" s="87">
        <f t="shared" si="5"/>
        <v>-2.1099999999999994</v>
      </c>
      <c r="L45" s="99">
        <f t="shared" si="6"/>
        <v>-0.13955026455026454</v>
      </c>
    </row>
    <row r="46" spans="1:12" ht="15.9" customHeight="1" x14ac:dyDescent="0.3">
      <c r="A46" s="35" t="s">
        <v>40</v>
      </c>
      <c r="B46" s="59">
        <v>7.2900000000000009</v>
      </c>
      <c r="C46" s="59">
        <v>5.7299999999999995</v>
      </c>
      <c r="D46" s="59">
        <v>6.23</v>
      </c>
      <c r="E46" s="101">
        <v>5</v>
      </c>
      <c r="F46" s="101">
        <v>6</v>
      </c>
      <c r="G46" s="9">
        <f t="shared" si="9"/>
        <v>1.1459999999999999</v>
      </c>
      <c r="H46" s="9">
        <f t="shared" si="10"/>
        <v>1.0383333333333333</v>
      </c>
      <c r="I46" s="87">
        <v>-1.5600000000000014</v>
      </c>
      <c r="J46" s="99">
        <v>-0.21399176954732524</v>
      </c>
      <c r="K46" s="87">
        <f t="shared" si="5"/>
        <v>0.50000000000000089</v>
      </c>
      <c r="L46" s="99">
        <f t="shared" si="6"/>
        <v>8.7260034904014017E-2</v>
      </c>
    </row>
    <row r="47" spans="1:12" ht="15.9" customHeight="1" x14ac:dyDescent="0.3">
      <c r="A47" s="35" t="s">
        <v>41</v>
      </c>
      <c r="B47" s="59">
        <v>8359.2800000000007</v>
      </c>
      <c r="C47" s="59">
        <v>7819.8399999999938</v>
      </c>
      <c r="D47" s="59">
        <v>7590.0099999999866</v>
      </c>
      <c r="E47" s="101">
        <v>8203</v>
      </c>
      <c r="F47" s="101">
        <v>8425</v>
      </c>
      <c r="G47" s="9">
        <f t="shared" si="9"/>
        <v>0.95329025966109882</v>
      </c>
      <c r="H47" s="9">
        <f t="shared" si="10"/>
        <v>0.90089139465875212</v>
      </c>
      <c r="I47" s="87">
        <v>-539.44000000000688</v>
      </c>
      <c r="J47" s="99">
        <v>-6.4531873558489106E-2</v>
      </c>
      <c r="K47" s="87">
        <f t="shared" si="5"/>
        <v>-229.8300000000072</v>
      </c>
      <c r="L47" s="99">
        <f t="shared" si="6"/>
        <v>-2.9390626918198715E-2</v>
      </c>
    </row>
    <row r="48" spans="1:12" ht="15.9" customHeight="1" x14ac:dyDescent="0.3">
      <c r="A48" s="35" t="s">
        <v>42</v>
      </c>
      <c r="B48" s="59">
        <v>538.34</v>
      </c>
      <c r="C48" s="59">
        <v>404.38000000000011</v>
      </c>
      <c r="D48" s="59">
        <v>386.17999999999995</v>
      </c>
      <c r="E48" s="101">
        <v>527</v>
      </c>
      <c r="F48" s="101">
        <v>477</v>
      </c>
      <c r="G48" s="9">
        <f t="shared" si="9"/>
        <v>0.76732447817836835</v>
      </c>
      <c r="H48" s="9">
        <f t="shared" si="10"/>
        <v>0.8096016771488469</v>
      </c>
      <c r="I48" s="87">
        <v>-133.95999999999992</v>
      </c>
      <c r="J48" s="99">
        <v>-0.2488390236653415</v>
      </c>
      <c r="K48" s="87">
        <f t="shared" si="5"/>
        <v>-18.200000000000159</v>
      </c>
      <c r="L48" s="99">
        <f t="shared" si="6"/>
        <v>-4.5007171472377872E-2</v>
      </c>
    </row>
    <row r="49" spans="1:12" ht="15.9" customHeight="1" x14ac:dyDescent="0.3">
      <c r="A49" s="36" t="s">
        <v>43</v>
      </c>
      <c r="B49" s="7">
        <v>4283.2400000000007</v>
      </c>
      <c r="C49" s="7">
        <v>3277.79</v>
      </c>
      <c r="D49" s="7">
        <v>4211.0399999999991</v>
      </c>
      <c r="E49" s="7">
        <v>4073</v>
      </c>
      <c r="F49" s="7">
        <v>4146</v>
      </c>
      <c r="G49" s="64">
        <f t="shared" si="9"/>
        <v>0.80476061870856863</v>
      </c>
      <c r="H49" s="64">
        <f t="shared" si="10"/>
        <v>1.0156874095513746</v>
      </c>
      <c r="I49" s="89">
        <v>-1005.4500000000007</v>
      </c>
      <c r="J49" s="107">
        <v>-0.2347405235289175</v>
      </c>
      <c r="K49" s="97">
        <f t="shared" si="5"/>
        <v>933.24999999999909</v>
      </c>
      <c r="L49" s="107">
        <f t="shared" si="6"/>
        <v>0.28471927731794877</v>
      </c>
    </row>
    <row r="50" spans="1:12" ht="15.9" customHeight="1" x14ac:dyDescent="0.3">
      <c r="A50" s="35" t="s">
        <v>44</v>
      </c>
      <c r="B50" s="59">
        <v>3667.1300000000006</v>
      </c>
      <c r="C50" s="59">
        <v>2714.4500000000003</v>
      </c>
      <c r="D50" s="59">
        <v>3608.9899999999989</v>
      </c>
      <c r="E50" s="59">
        <v>3509</v>
      </c>
      <c r="F50" s="59">
        <v>3630</v>
      </c>
      <c r="G50" s="9">
        <f t="shared" si="9"/>
        <v>0.77356796808207473</v>
      </c>
      <c r="H50" s="9">
        <f t="shared" si="10"/>
        <v>0.99421212121212088</v>
      </c>
      <c r="I50" s="87">
        <v>-952.68000000000029</v>
      </c>
      <c r="J50" s="99">
        <v>-0.25978899030031666</v>
      </c>
      <c r="K50" s="87">
        <f t="shared" si="5"/>
        <v>894.5399999999986</v>
      </c>
      <c r="L50" s="99">
        <f t="shared" si="6"/>
        <v>0.32954742212971255</v>
      </c>
    </row>
    <row r="51" spans="1:12" ht="15.9" customHeight="1" x14ac:dyDescent="0.3">
      <c r="A51" s="35" t="s">
        <v>45</v>
      </c>
      <c r="B51" s="59">
        <v>616.11000000000013</v>
      </c>
      <c r="C51" s="59">
        <v>563.33999999999992</v>
      </c>
      <c r="D51" s="59">
        <v>602.04999999999995</v>
      </c>
      <c r="E51" s="59">
        <v>564</v>
      </c>
      <c r="F51" s="59">
        <v>516</v>
      </c>
      <c r="G51" s="9">
        <f t="shared" si="9"/>
        <v>0.99882978723404237</v>
      </c>
      <c r="H51" s="9">
        <f t="shared" si="10"/>
        <v>1.1667635658914728</v>
      </c>
      <c r="I51" s="87">
        <v>-52.770000000000209</v>
      </c>
      <c r="J51" s="99">
        <v>-8.5650289720991757E-2</v>
      </c>
      <c r="K51" s="87">
        <f t="shared" si="5"/>
        <v>38.710000000000036</v>
      </c>
      <c r="L51" s="99">
        <f t="shared" si="6"/>
        <v>6.8715163134164259E-2</v>
      </c>
    </row>
    <row r="52" spans="1:12" ht="15.9" customHeight="1" x14ac:dyDescent="0.3">
      <c r="A52" s="36" t="s">
        <v>46</v>
      </c>
      <c r="B52" s="67">
        <v>0.06</v>
      </c>
      <c r="C52" s="67">
        <v>0.03</v>
      </c>
      <c r="D52" s="7">
        <f>SUM(D54)</f>
        <v>0.19</v>
      </c>
      <c r="E52" s="7"/>
      <c r="F52" s="7"/>
      <c r="G52" s="64" t="str">
        <f t="shared" si="9"/>
        <v/>
      </c>
      <c r="H52" s="64" t="str">
        <f t="shared" si="10"/>
        <v/>
      </c>
      <c r="I52" s="89">
        <v>-0.03</v>
      </c>
      <c r="J52" s="107">
        <v>-0.5</v>
      </c>
      <c r="K52" s="97">
        <f t="shared" si="5"/>
        <v>0.16</v>
      </c>
      <c r="L52" s="98">
        <f t="shared" si="6"/>
        <v>5.3333333333333339</v>
      </c>
    </row>
    <row r="53" spans="1:12" ht="15.9" customHeight="1" x14ac:dyDescent="0.3">
      <c r="A53" s="35" t="s">
        <v>47</v>
      </c>
      <c r="B53" s="59"/>
      <c r="C53" s="59"/>
      <c r="D53" s="59"/>
      <c r="E53" s="59"/>
      <c r="F53" s="59"/>
      <c r="G53" s="9" t="str">
        <f t="shared" si="9"/>
        <v/>
      </c>
      <c r="H53" s="9" t="str">
        <f t="shared" si="10"/>
        <v/>
      </c>
      <c r="I53" s="87">
        <v>0</v>
      </c>
      <c r="J53" s="106"/>
      <c r="K53" s="87">
        <f t="shared" si="5"/>
        <v>0</v>
      </c>
      <c r="L53" s="99" t="str">
        <f t="shared" si="6"/>
        <v/>
      </c>
    </row>
    <row r="54" spans="1:12" ht="15.9" customHeight="1" x14ac:dyDescent="0.3">
      <c r="A54" s="35" t="s">
        <v>48</v>
      </c>
      <c r="B54" s="59">
        <v>0.06</v>
      </c>
      <c r="C54" s="59">
        <v>0.03</v>
      </c>
      <c r="D54" s="59">
        <v>0.19</v>
      </c>
      <c r="E54" s="59"/>
      <c r="F54" s="59"/>
      <c r="G54" s="9" t="str">
        <f t="shared" si="9"/>
        <v/>
      </c>
      <c r="H54" s="9" t="str">
        <f t="shared" si="10"/>
        <v/>
      </c>
      <c r="I54" s="87">
        <v>-0.03</v>
      </c>
      <c r="J54" s="99">
        <v>-0.5</v>
      </c>
      <c r="K54" s="87">
        <f t="shared" si="5"/>
        <v>0.16</v>
      </c>
      <c r="L54" s="99">
        <f t="shared" si="6"/>
        <v>5.3333333333333339</v>
      </c>
    </row>
    <row r="55" spans="1:12" ht="15.9" customHeight="1" x14ac:dyDescent="0.3">
      <c r="A55" s="35" t="s">
        <v>62</v>
      </c>
      <c r="B55" s="59"/>
      <c r="C55" s="59"/>
      <c r="D55" s="59"/>
      <c r="E55" s="59"/>
      <c r="F55" s="59"/>
      <c r="G55" s="9" t="str">
        <f t="shared" si="9"/>
        <v/>
      </c>
      <c r="H55" s="9" t="str">
        <f t="shared" si="10"/>
        <v/>
      </c>
      <c r="I55" s="87">
        <v>0</v>
      </c>
      <c r="J55" s="99"/>
      <c r="K55" s="87">
        <f t="shared" si="5"/>
        <v>0</v>
      </c>
      <c r="L55" s="99" t="str">
        <f t="shared" si="6"/>
        <v/>
      </c>
    </row>
    <row r="56" spans="1:12" ht="15.9" customHeight="1" x14ac:dyDescent="0.3">
      <c r="A56" s="35" t="s">
        <v>63</v>
      </c>
      <c r="B56" s="59"/>
      <c r="C56" s="59"/>
      <c r="D56" s="59"/>
      <c r="E56" s="59"/>
      <c r="F56" s="59"/>
      <c r="G56" s="9" t="str">
        <f t="shared" si="9"/>
        <v/>
      </c>
      <c r="H56" s="9" t="str">
        <f t="shared" si="10"/>
        <v/>
      </c>
      <c r="I56" s="87">
        <v>0</v>
      </c>
      <c r="J56" s="99"/>
      <c r="K56" s="87">
        <f t="shared" si="5"/>
        <v>0</v>
      </c>
      <c r="L56" s="99" t="str">
        <f t="shared" si="6"/>
        <v/>
      </c>
    </row>
    <row r="57" spans="1:12" ht="15.9" customHeight="1" x14ac:dyDescent="0.3">
      <c r="A57" s="36" t="s">
        <v>49</v>
      </c>
      <c r="B57" s="67">
        <v>2.1800000000000002</v>
      </c>
      <c r="C57" s="67">
        <v>3.21</v>
      </c>
      <c r="D57" s="7">
        <v>2.8</v>
      </c>
      <c r="E57" s="7">
        <v>24</v>
      </c>
      <c r="F57" s="7">
        <v>24</v>
      </c>
      <c r="G57" s="64">
        <f t="shared" si="9"/>
        <v>0.13375000000000001</v>
      </c>
      <c r="H57" s="64">
        <f t="shared" si="10"/>
        <v>0.11666666666666665</v>
      </c>
      <c r="I57" s="89">
        <v>1.0299999999999998</v>
      </c>
      <c r="J57" s="107">
        <v>0.47247706422018343</v>
      </c>
      <c r="K57" s="97">
        <f t="shared" si="5"/>
        <v>-0.41000000000000014</v>
      </c>
      <c r="L57" s="98">
        <f t="shared" si="6"/>
        <v>-0.12772585669781933</v>
      </c>
    </row>
    <row r="58" spans="1:12" ht="15.9" customHeight="1" x14ac:dyDescent="0.3">
      <c r="A58" s="35" t="s">
        <v>49</v>
      </c>
      <c r="B58" s="59">
        <v>2.1800000000000002</v>
      </c>
      <c r="C58" s="59">
        <v>3.21</v>
      </c>
      <c r="D58" s="59">
        <v>2.8</v>
      </c>
      <c r="E58" s="59">
        <v>24</v>
      </c>
      <c r="F58" s="59">
        <v>24</v>
      </c>
      <c r="G58" s="9">
        <f t="shared" si="9"/>
        <v>0.13375000000000001</v>
      </c>
      <c r="H58" s="9">
        <f t="shared" si="10"/>
        <v>0.11666666666666665</v>
      </c>
      <c r="I58" s="87">
        <v>1.0299999999999998</v>
      </c>
      <c r="J58" s="111">
        <v>0.47247706422018343</v>
      </c>
      <c r="K58" s="87">
        <f t="shared" si="5"/>
        <v>-0.41000000000000014</v>
      </c>
      <c r="L58" s="99">
        <f t="shared" si="6"/>
        <v>-0.12772585669781933</v>
      </c>
    </row>
    <row r="59" spans="1:12" ht="15.9" customHeight="1" x14ac:dyDescent="0.3">
      <c r="A59" s="36" t="s">
        <v>50</v>
      </c>
      <c r="B59" s="67">
        <v>44.61999999999999</v>
      </c>
      <c r="C59" s="67">
        <v>39.96</v>
      </c>
      <c r="D59" s="7">
        <v>40.57</v>
      </c>
      <c r="E59" s="7">
        <v>67</v>
      </c>
      <c r="F59" s="7">
        <v>67</v>
      </c>
      <c r="G59" s="64">
        <f t="shared" si="9"/>
        <v>0.59641791044776116</v>
      </c>
      <c r="H59" s="64">
        <f t="shared" si="10"/>
        <v>0.60552238805970149</v>
      </c>
      <c r="I59" s="89">
        <v>-4.6599999999999895</v>
      </c>
      <c r="J59" s="107">
        <v>-0.10443747198565645</v>
      </c>
      <c r="K59" s="97">
        <f t="shared" si="5"/>
        <v>0.60999999999999943</v>
      </c>
      <c r="L59" s="98">
        <f t="shared" si="6"/>
        <v>1.5265265265265171E-2</v>
      </c>
    </row>
    <row r="60" spans="1:12" ht="15.9" customHeight="1" x14ac:dyDescent="0.3">
      <c r="A60" s="35" t="s">
        <v>50</v>
      </c>
      <c r="B60" s="59">
        <v>44.61999999999999</v>
      </c>
      <c r="C60" s="59">
        <v>39.96</v>
      </c>
      <c r="D60" s="59">
        <v>40.57</v>
      </c>
      <c r="E60" s="59">
        <v>67</v>
      </c>
      <c r="F60" s="59">
        <v>67</v>
      </c>
      <c r="G60" s="9">
        <f t="shared" si="9"/>
        <v>0.59641791044776116</v>
      </c>
      <c r="H60" s="9">
        <f t="shared" si="10"/>
        <v>0.60552238805970149</v>
      </c>
      <c r="I60" s="87">
        <v>-4.6599999999999895</v>
      </c>
      <c r="J60" s="111">
        <v>-0.10443747198565645</v>
      </c>
      <c r="K60" s="87">
        <f t="shared" si="5"/>
        <v>0.60999999999999943</v>
      </c>
      <c r="L60" s="99">
        <f t="shared" si="6"/>
        <v>1.5265265265265171E-2</v>
      </c>
    </row>
    <row r="61" spans="1:12" ht="15.9" customHeight="1" x14ac:dyDescent="0.3">
      <c r="A61" s="36" t="s">
        <v>51</v>
      </c>
      <c r="B61" s="67">
        <v>0.14000000000000001</v>
      </c>
      <c r="C61" s="67"/>
      <c r="D61" s="7">
        <f>SUM(D62)</f>
        <v>0</v>
      </c>
      <c r="E61" s="7"/>
      <c r="F61" s="7"/>
      <c r="G61" s="64" t="str">
        <f t="shared" si="9"/>
        <v/>
      </c>
      <c r="H61" s="64" t="str">
        <f t="shared" si="10"/>
        <v/>
      </c>
      <c r="I61" s="89">
        <v>-0.14000000000000001</v>
      </c>
      <c r="J61" s="107">
        <v>-1</v>
      </c>
      <c r="K61" s="97">
        <f t="shared" si="5"/>
        <v>0</v>
      </c>
      <c r="L61" s="98" t="str">
        <f t="shared" si="6"/>
        <v/>
      </c>
    </row>
    <row r="62" spans="1:12" ht="15.9" customHeight="1" x14ac:dyDescent="0.3">
      <c r="A62" s="35" t="s">
        <v>51</v>
      </c>
      <c r="B62" s="59">
        <v>0.14000000000000001</v>
      </c>
      <c r="C62" s="59"/>
      <c r="D62" s="59">
        <v>0</v>
      </c>
      <c r="E62" s="59"/>
      <c r="F62" s="59"/>
      <c r="G62" s="9" t="str">
        <f t="shared" si="9"/>
        <v/>
      </c>
      <c r="H62" s="9" t="str">
        <f t="shared" si="10"/>
        <v/>
      </c>
      <c r="I62" s="87">
        <v>-0.14000000000000001</v>
      </c>
      <c r="J62" s="111">
        <v>-1</v>
      </c>
      <c r="K62" s="87">
        <f t="shared" si="5"/>
        <v>0</v>
      </c>
      <c r="L62" s="99" t="str">
        <f t="shared" si="6"/>
        <v/>
      </c>
    </row>
    <row r="63" spans="1:12" ht="15.9" customHeight="1" x14ac:dyDescent="0.3">
      <c r="A63" s="36" t="s">
        <v>52</v>
      </c>
      <c r="B63" s="7">
        <v>3243.8600000000006</v>
      </c>
      <c r="C63" s="7">
        <v>2724.1099999999992</v>
      </c>
      <c r="D63" s="7">
        <v>3499.1200000000003</v>
      </c>
      <c r="E63" s="7">
        <v>3588</v>
      </c>
      <c r="F63" s="7">
        <v>3600</v>
      </c>
      <c r="G63" s="64">
        <f t="shared" si="9"/>
        <v>0.75922798216276455</v>
      </c>
      <c r="H63" s="64">
        <f t="shared" si="10"/>
        <v>0.97197777777777783</v>
      </c>
      <c r="I63" s="89">
        <v>-519.75000000000136</v>
      </c>
      <c r="J63" s="107">
        <v>-0.16022578039742819</v>
      </c>
      <c r="K63" s="97">
        <f t="shared" si="5"/>
        <v>775.01000000000113</v>
      </c>
      <c r="L63" s="98">
        <f t="shared" si="6"/>
        <v>0.28450025880012242</v>
      </c>
    </row>
    <row r="64" spans="1:12" ht="15.9" customHeight="1" x14ac:dyDescent="0.3">
      <c r="A64" s="35" t="s">
        <v>52</v>
      </c>
      <c r="B64" s="59">
        <v>3243.8600000000006</v>
      </c>
      <c r="C64" s="59">
        <v>2724.1099999999992</v>
      </c>
      <c r="D64" s="59">
        <v>3499.1200000000003</v>
      </c>
      <c r="E64" s="59">
        <v>3588</v>
      </c>
      <c r="F64" s="59">
        <v>3600</v>
      </c>
      <c r="G64" s="9">
        <f t="shared" si="9"/>
        <v>0.75922798216276455</v>
      </c>
      <c r="H64" s="9">
        <f t="shared" si="10"/>
        <v>0.97197777777777783</v>
      </c>
      <c r="I64" s="87">
        <v>-519.75000000000136</v>
      </c>
      <c r="J64" s="111">
        <v>-0.16022578039742819</v>
      </c>
      <c r="K64" s="87">
        <f t="shared" si="5"/>
        <v>775.01000000000113</v>
      </c>
      <c r="L64" s="99">
        <f t="shared" si="6"/>
        <v>0.28450025880012242</v>
      </c>
    </row>
    <row r="65" spans="1:12" ht="15.9" customHeight="1" x14ac:dyDescent="0.3">
      <c r="A65" s="36" t="s">
        <v>53</v>
      </c>
      <c r="B65" s="67">
        <v>24.1</v>
      </c>
      <c r="C65" s="67">
        <v>23.12</v>
      </c>
      <c r="D65" s="7">
        <v>32.739999999999995</v>
      </c>
      <c r="E65" s="7">
        <v>29</v>
      </c>
      <c r="F65" s="7">
        <v>25</v>
      </c>
      <c r="G65" s="64">
        <f t="shared" si="9"/>
        <v>0.79724137931034489</v>
      </c>
      <c r="H65" s="64">
        <f t="shared" si="10"/>
        <v>1.3095999999999999</v>
      </c>
      <c r="I65" s="89">
        <v>-0.98000000000000043</v>
      </c>
      <c r="J65" s="107">
        <v>-4.0663900414937726E-2</v>
      </c>
      <c r="K65" s="97">
        <f t="shared" si="5"/>
        <v>9.6199999999999939</v>
      </c>
      <c r="L65" s="98">
        <f t="shared" si="6"/>
        <v>0.41608996539792353</v>
      </c>
    </row>
    <row r="66" spans="1:12" ht="15.9" customHeight="1" x14ac:dyDescent="0.3">
      <c r="A66" s="35" t="s">
        <v>53</v>
      </c>
      <c r="B66" s="59">
        <v>24.1</v>
      </c>
      <c r="C66" s="59">
        <v>23.12</v>
      </c>
      <c r="D66" s="59">
        <v>32.739999999999995</v>
      </c>
      <c r="E66" s="59">
        <v>29</v>
      </c>
      <c r="F66" s="59">
        <v>25</v>
      </c>
      <c r="G66" s="9">
        <f t="shared" si="9"/>
        <v>0.79724137931034489</v>
      </c>
      <c r="H66" s="9">
        <f t="shared" si="10"/>
        <v>1.3095999999999999</v>
      </c>
      <c r="I66" s="87">
        <v>-0.98000000000000043</v>
      </c>
      <c r="J66" s="111">
        <v>-4.0663900414937726E-2</v>
      </c>
      <c r="K66" s="87">
        <f t="shared" si="5"/>
        <v>9.6199999999999939</v>
      </c>
      <c r="L66" s="99">
        <f t="shared" si="6"/>
        <v>0.41608996539792353</v>
      </c>
    </row>
    <row r="67" spans="1:12" ht="15.9" customHeight="1" x14ac:dyDescent="0.3">
      <c r="A67" s="36" t="s">
        <v>54</v>
      </c>
      <c r="B67" s="67"/>
      <c r="C67" s="67"/>
      <c r="D67" s="3"/>
      <c r="E67" s="3"/>
      <c r="F67" s="3"/>
      <c r="G67" s="64" t="str">
        <f t="shared" si="9"/>
        <v/>
      </c>
      <c r="H67" s="64" t="str">
        <f t="shared" si="10"/>
        <v/>
      </c>
      <c r="I67" s="89"/>
      <c r="J67" s="107"/>
      <c r="K67" s="97"/>
      <c r="L67" s="110"/>
    </row>
    <row r="68" spans="1:12" ht="15.9" customHeight="1" x14ac:dyDescent="0.3">
      <c r="A68" s="35" t="s">
        <v>55</v>
      </c>
      <c r="B68" s="59"/>
      <c r="C68" s="59"/>
      <c r="D68" s="59"/>
      <c r="E68" s="59"/>
      <c r="F68" s="59"/>
      <c r="G68" s="9" t="str">
        <f t="shared" si="9"/>
        <v/>
      </c>
      <c r="H68" s="9" t="str">
        <f t="shared" si="10"/>
        <v/>
      </c>
      <c r="I68" s="87"/>
      <c r="J68" s="99"/>
      <c r="K68" s="87"/>
      <c r="L68" s="59"/>
    </row>
    <row r="69" spans="1:12" ht="15.9" customHeight="1" x14ac:dyDescent="0.3">
      <c r="A69" s="35" t="s">
        <v>56</v>
      </c>
      <c r="B69" s="59"/>
      <c r="C69" s="59"/>
      <c r="D69" s="59"/>
      <c r="E69" s="59"/>
      <c r="F69" s="59"/>
      <c r="G69" s="9" t="str">
        <f t="shared" si="9"/>
        <v/>
      </c>
      <c r="H69" s="9" t="str">
        <f t="shared" si="10"/>
        <v/>
      </c>
      <c r="I69" s="87"/>
      <c r="J69" s="99"/>
      <c r="K69" s="87"/>
      <c r="L69" s="59"/>
    </row>
    <row r="70" spans="1:12" ht="15.9" customHeight="1" x14ac:dyDescent="0.3">
      <c r="A70" s="60" t="s">
        <v>57</v>
      </c>
      <c r="B70" s="61">
        <f>SUM(B11,B20,B24,B28,B36,B44,B49,B52,B57,B59,B61,B63,B65)</f>
        <v>26349.850000000002</v>
      </c>
      <c r="C70" s="61">
        <f>SUM(C11,C20,C24,C28,C36,C44,C49,C52,C57,C59,C61,C63,C65)</f>
        <v>23911.059999999994</v>
      </c>
      <c r="D70" s="61">
        <f>SUM(D11,D20,D24,D28,D36,D44,D49,D52,D57,D59,D61,D63,D65)</f>
        <v>25191.869999999988</v>
      </c>
      <c r="E70" s="61">
        <f>SUM(E11,E20,E24,E28,E36,E44,E49,E52,E57,E59,E61,E63,E65)</f>
        <v>27710</v>
      </c>
      <c r="F70" s="61">
        <f>SUM(F67,F65,F63,F61,F59,F57,F52,F49,F44,F42,F36,F28,F24,F20,F11)</f>
        <v>28517</v>
      </c>
      <c r="G70" s="154">
        <f t="shared" si="9"/>
        <v>0.86290364489353999</v>
      </c>
      <c r="H70" s="154">
        <f t="shared" si="10"/>
        <v>0.88339832380685168</v>
      </c>
      <c r="I70" s="112">
        <v>-2438.7900000000045</v>
      </c>
      <c r="J70" s="113">
        <v>-9.2554227063911365E-2</v>
      </c>
      <c r="K70" s="114">
        <f>IFERROR((D70-C70),"")</f>
        <v>1280.809999999994</v>
      </c>
      <c r="L70" s="115">
        <f>IFERROR((D70/C70)-1,"")</f>
        <v>5.3565588476629511E-2</v>
      </c>
    </row>
    <row r="73" spans="1:12" x14ac:dyDescent="0.3">
      <c r="F73" s="320"/>
    </row>
    <row r="74" spans="1:12" x14ac:dyDescent="0.3">
      <c r="F74" s="320"/>
    </row>
    <row r="82" ht="15" customHeight="1" x14ac:dyDescent="0.3"/>
  </sheetData>
  <mergeCells count="6">
    <mergeCell ref="A9:A10"/>
    <mergeCell ref="B9:D9"/>
    <mergeCell ref="I9:J9"/>
    <mergeCell ref="K9:L9"/>
    <mergeCell ref="E9:F9"/>
    <mergeCell ref="G9:H9"/>
  </mergeCells>
  <conditionalFormatting sqref="L70">
    <cfRule type="cellIs" dxfId="198" priority="8" operator="lessThan">
      <formula>0</formula>
    </cfRule>
  </conditionalFormatting>
  <conditionalFormatting sqref="I11:J43 I64:J70 I45:J62">
    <cfRule type="cellIs" dxfId="197" priority="13" operator="lessThan">
      <formula>0</formula>
    </cfRule>
  </conditionalFormatting>
  <conditionalFormatting sqref="K11:K43 K64:K69 K45:K62">
    <cfRule type="cellIs" dxfId="196" priority="12" operator="lessThan">
      <formula>0</formula>
    </cfRule>
  </conditionalFormatting>
  <conditionalFormatting sqref="L11:L43 L50:L62 L64:L66 L45:L48">
    <cfRule type="cellIs" dxfId="195" priority="11" operator="lessThan">
      <formula>0</formula>
    </cfRule>
  </conditionalFormatting>
  <conditionalFormatting sqref="L67">
    <cfRule type="cellIs" dxfId="194" priority="10" operator="lessThan">
      <formula>0</formula>
    </cfRule>
  </conditionalFormatting>
  <conditionalFormatting sqref="K70">
    <cfRule type="cellIs" dxfId="193" priority="9" operator="lessThan">
      <formula>0</formula>
    </cfRule>
  </conditionalFormatting>
  <conditionalFormatting sqref="L49">
    <cfRule type="cellIs" dxfId="192" priority="7" operator="lessThan">
      <formula>0</formula>
    </cfRule>
  </conditionalFormatting>
  <conditionalFormatting sqref="I63:J63">
    <cfRule type="cellIs" dxfId="191" priority="6" operator="lessThan">
      <formula>0</formula>
    </cfRule>
  </conditionalFormatting>
  <conditionalFormatting sqref="K63">
    <cfRule type="cellIs" dxfId="190" priority="5" operator="lessThan">
      <formula>0</formula>
    </cfRule>
  </conditionalFormatting>
  <conditionalFormatting sqref="L63">
    <cfRule type="cellIs" dxfId="189" priority="4" operator="lessThan">
      <formula>0</formula>
    </cfRule>
  </conditionalFormatting>
  <conditionalFormatting sqref="I44:J44">
    <cfRule type="cellIs" dxfId="188" priority="3" operator="lessThan">
      <formula>0</formula>
    </cfRule>
  </conditionalFormatting>
  <conditionalFormatting sqref="K44">
    <cfRule type="cellIs" dxfId="187" priority="2" operator="lessThan">
      <formula>0</formula>
    </cfRule>
  </conditionalFormatting>
  <conditionalFormatting sqref="L44">
    <cfRule type="cellIs" dxfId="186" priority="1" operator="lessThan">
      <formula>0</formula>
    </cfRule>
  </conditionalFormatting>
  <hyperlinks>
    <hyperlink ref="B2" r:id="rId1" xr:uid="{00000000-0004-0000-0500-000000000000}"/>
    <hyperlink ref="B1" r:id="rId2" xr:uid="{00000000-0004-0000-0500-000001000000}"/>
    <hyperlink ref="I1" location="ÍNDICE!A1" display="ÍNDICE!A1" xr:uid="{00000000-0004-0000-0500-000002000000}"/>
    <hyperlink ref="B3" r:id="rId3" xr:uid="{00000000-0004-0000-0500-000003000000}"/>
  </hyperlinks>
  <pageMargins left="0.7" right="0.7" top="0.75" bottom="0.75" header="0.3" footer="0.3"/>
  <pageSetup paperSize="9" orientation="portrait" r:id="rId4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A1:T85"/>
  <sheetViews>
    <sheetView topLeftCell="A46" zoomScale="90" zoomScaleNormal="90" workbookViewId="0">
      <selection activeCell="AE37" sqref="AE37"/>
    </sheetView>
  </sheetViews>
  <sheetFormatPr baseColWidth="10" defaultRowHeight="14.4" x14ac:dyDescent="0.3"/>
  <cols>
    <col min="1" max="1" width="21.5546875" bestFit="1" customWidth="1"/>
    <col min="7" max="7" width="12.6640625" customWidth="1"/>
    <col min="8" max="8" width="13.33203125" customWidth="1"/>
    <col min="9" max="9" width="13" bestFit="1" customWidth="1"/>
    <col min="11" max="11" width="12.6640625" customWidth="1"/>
    <col min="12" max="12" width="13.33203125" customWidth="1"/>
    <col min="13" max="13" width="13" bestFit="1" customWidth="1"/>
  </cols>
  <sheetData>
    <row r="1" spans="1:20" x14ac:dyDescent="0.3">
      <c r="A1" s="157" t="s">
        <v>141</v>
      </c>
      <c r="B1" s="49" t="s">
        <v>143</v>
      </c>
      <c r="H1" s="243" t="s">
        <v>156</v>
      </c>
      <c r="I1" s="49" t="s">
        <v>157</v>
      </c>
    </row>
    <row r="2" spans="1:20" x14ac:dyDescent="0.3">
      <c r="B2" s="49" t="s">
        <v>142</v>
      </c>
      <c r="C2" s="39"/>
      <c r="D2" s="39"/>
      <c r="E2" s="39"/>
      <c r="F2" s="39"/>
      <c r="G2" s="39"/>
      <c r="H2" s="39"/>
    </row>
    <row r="3" spans="1:20" x14ac:dyDescent="0.3">
      <c r="B3" s="49" t="s">
        <v>190</v>
      </c>
    </row>
    <row r="6" spans="1:20" x14ac:dyDescent="0.3">
      <c r="F6" s="242"/>
      <c r="G6" s="242"/>
    </row>
    <row r="7" spans="1:20" ht="20.399999999999999" x14ac:dyDescent="0.3">
      <c r="A7" s="58" t="s">
        <v>67</v>
      </c>
    </row>
    <row r="9" spans="1:20" ht="42.9" customHeight="1" x14ac:dyDescent="0.3">
      <c r="A9" s="374" t="s">
        <v>58</v>
      </c>
      <c r="B9" s="384" t="s">
        <v>1</v>
      </c>
      <c r="C9" s="384"/>
      <c r="D9" s="384"/>
      <c r="E9" s="374" t="s">
        <v>84</v>
      </c>
      <c r="F9" s="381"/>
      <c r="G9" s="374" t="s">
        <v>85</v>
      </c>
      <c r="H9" s="383"/>
      <c r="I9" s="374" t="s">
        <v>138</v>
      </c>
      <c r="J9" s="374"/>
      <c r="K9" s="374" t="s">
        <v>3</v>
      </c>
      <c r="L9" s="374"/>
      <c r="O9" t="s">
        <v>216</v>
      </c>
      <c r="R9" t="s">
        <v>221</v>
      </c>
    </row>
    <row r="10" spans="1:20" ht="15" customHeight="1" x14ac:dyDescent="0.3">
      <c r="A10" s="374"/>
      <c r="B10" s="55">
        <v>2019</v>
      </c>
      <c r="C10" s="55">
        <v>2020</v>
      </c>
      <c r="D10" s="55">
        <v>2021</v>
      </c>
      <c r="E10" s="57">
        <v>2020</v>
      </c>
      <c r="F10" s="57">
        <v>2021</v>
      </c>
      <c r="G10" s="57">
        <v>2020</v>
      </c>
      <c r="H10" s="57">
        <v>2021</v>
      </c>
      <c r="I10" s="57" t="s">
        <v>4</v>
      </c>
      <c r="J10" s="57" t="s">
        <v>5</v>
      </c>
      <c r="K10" s="55" t="s">
        <v>4</v>
      </c>
      <c r="L10" s="55" t="s">
        <v>5</v>
      </c>
      <c r="O10">
        <v>2020</v>
      </c>
      <c r="P10">
        <v>2021</v>
      </c>
      <c r="Q10" t="s">
        <v>220</v>
      </c>
      <c r="R10">
        <v>2021</v>
      </c>
      <c r="S10" t="s">
        <v>217</v>
      </c>
      <c r="T10" t="s">
        <v>219</v>
      </c>
    </row>
    <row r="11" spans="1:20" x14ac:dyDescent="0.3">
      <c r="A11" s="31" t="s">
        <v>6</v>
      </c>
      <c r="B11" s="4">
        <f>SUM(B12:B19)</f>
        <v>1059.06</v>
      </c>
      <c r="C11" s="4">
        <f>SUM(C12:C19)</f>
        <v>1158.55</v>
      </c>
      <c r="D11" s="4">
        <v>1047.3299999999997</v>
      </c>
      <c r="E11" s="4">
        <v>1516</v>
      </c>
      <c r="F11" s="4">
        <v>1316</v>
      </c>
      <c r="G11" s="64">
        <f t="shared" ref="G11:H12" si="0">IFERROR(C11/E11,"")</f>
        <v>0.76421503957783643</v>
      </c>
      <c r="H11" s="64">
        <f t="shared" si="0"/>
        <v>0.79584346504559245</v>
      </c>
      <c r="I11" s="4">
        <f>C11-B11</f>
        <v>99.490000000000009</v>
      </c>
      <c r="J11" s="119">
        <f>(C11/B11)-1</f>
        <v>9.3941797443015451E-2</v>
      </c>
      <c r="K11" s="83">
        <f>D11-C11</f>
        <v>-111.22000000000025</v>
      </c>
      <c r="L11" s="123">
        <f>(D11/C11)-1</f>
        <v>-9.5999309481679895E-2</v>
      </c>
      <c r="N11" t="s">
        <v>6</v>
      </c>
      <c r="O11" s="48">
        <f>C11</f>
        <v>1158.55</v>
      </c>
      <c r="P11" s="48">
        <f>D11</f>
        <v>1047.3299999999997</v>
      </c>
      <c r="Q11" s="354">
        <f>L11</f>
        <v>-9.5999309481679895E-2</v>
      </c>
      <c r="R11" s="48">
        <f>F11</f>
        <v>1316</v>
      </c>
      <c r="S11" s="354">
        <f>H11</f>
        <v>0.79584346504559245</v>
      </c>
      <c r="T11" s="355">
        <f>'CIR-EDAD'!AA10</f>
        <v>9.3871341820933929E-2</v>
      </c>
    </row>
    <row r="12" spans="1:20" x14ac:dyDescent="0.3">
      <c r="A12" s="33" t="s">
        <v>7</v>
      </c>
      <c r="B12" s="69">
        <v>15.01</v>
      </c>
      <c r="C12" s="59">
        <v>22.1</v>
      </c>
      <c r="D12" s="120">
        <v>24.36</v>
      </c>
      <c r="E12" s="120">
        <v>49</v>
      </c>
      <c r="F12" s="120">
        <v>53</v>
      </c>
      <c r="G12" s="153">
        <f t="shared" si="0"/>
        <v>0.45102040816326533</v>
      </c>
      <c r="H12" s="153">
        <f t="shared" si="0"/>
        <v>0.45962264150943394</v>
      </c>
      <c r="I12" s="69">
        <f t="shared" ref="I12:I43" si="1">IFERROR((C12-B12),"")</f>
        <v>7.0900000000000016</v>
      </c>
      <c r="J12" s="121">
        <f>(C12/B12)-1</f>
        <v>0.47235176548967361</v>
      </c>
      <c r="K12" s="69">
        <f>D12-C12</f>
        <v>2.259999999999998</v>
      </c>
      <c r="L12" s="121">
        <f>(D12/C12)-1</f>
        <v>0.10226244343891389</v>
      </c>
      <c r="N12" t="s">
        <v>15</v>
      </c>
      <c r="O12" s="48">
        <f>C20</f>
        <v>1119.48</v>
      </c>
      <c r="P12" s="48">
        <f>D20</f>
        <v>1157.77</v>
      </c>
      <c r="Q12" s="354">
        <f>L20</f>
        <v>3.4203380140779505E-2</v>
      </c>
      <c r="R12" s="48">
        <f>F20</f>
        <v>1331</v>
      </c>
      <c r="S12" s="354">
        <f>H20</f>
        <v>0.86984973703981971</v>
      </c>
      <c r="T12" s="355">
        <f>'CIR-EDAD'!AA19</f>
        <v>0.10376998980266275</v>
      </c>
    </row>
    <row r="13" spans="1:20" x14ac:dyDescent="0.3">
      <c r="A13" s="33" t="s">
        <v>8</v>
      </c>
      <c r="B13" s="69">
        <v>3.8699999999999997</v>
      </c>
      <c r="C13" s="59">
        <v>15.1</v>
      </c>
      <c r="D13" s="120">
        <v>28.890000000000004</v>
      </c>
      <c r="E13" s="120">
        <v>31</v>
      </c>
      <c r="F13" s="120">
        <v>31</v>
      </c>
      <c r="G13" s="153">
        <f t="shared" ref="G13:G76" si="2">IFERROR(C13/E13,"")</f>
        <v>0.48709677419354835</v>
      </c>
      <c r="H13" s="153">
        <f t="shared" ref="H13:H76" si="3">IFERROR(D13/F13,"")</f>
        <v>0.93193548387096792</v>
      </c>
      <c r="I13" s="69">
        <f t="shared" si="1"/>
        <v>11.23</v>
      </c>
      <c r="J13" s="121">
        <f t="shared" ref="J13:J76" si="4">(C13/B13)-1</f>
        <v>2.9018087855297159</v>
      </c>
      <c r="K13" s="69">
        <f t="shared" ref="K13:K77" si="5">D13-C13</f>
        <v>13.790000000000004</v>
      </c>
      <c r="L13" s="121">
        <f t="shared" ref="L13:L76" si="6">(D13/C13)-1</f>
        <v>0.9132450331125832</v>
      </c>
      <c r="N13" t="s">
        <v>19</v>
      </c>
      <c r="O13" s="48">
        <f>C26</f>
        <v>798.74999999999989</v>
      </c>
      <c r="P13" s="48">
        <f>D26</f>
        <v>865.81000000000017</v>
      </c>
      <c r="Q13" s="354">
        <f>L26</f>
        <v>8.3956181533646701E-2</v>
      </c>
      <c r="R13" s="48">
        <f>F26</f>
        <v>1483</v>
      </c>
      <c r="S13" s="354">
        <f>H26</f>
        <v>0.58382333108563733</v>
      </c>
      <c r="T13" s="355">
        <f>'CIR-EDAD'!AA25</f>
        <v>7.760185086074381E-2</v>
      </c>
    </row>
    <row r="14" spans="1:20" x14ac:dyDescent="0.3">
      <c r="A14" s="33" t="s">
        <v>9</v>
      </c>
      <c r="B14" s="69">
        <v>151.39000000000004</v>
      </c>
      <c r="C14" s="59">
        <v>138.91</v>
      </c>
      <c r="D14" s="120">
        <v>114.85</v>
      </c>
      <c r="E14" s="120">
        <v>141</v>
      </c>
      <c r="F14" s="120">
        <v>115</v>
      </c>
      <c r="G14" s="153">
        <f t="shared" si="2"/>
        <v>0.98517730496453904</v>
      </c>
      <c r="H14" s="153">
        <f t="shared" si="3"/>
        <v>0.99869565217391298</v>
      </c>
      <c r="I14" s="69">
        <f t="shared" si="1"/>
        <v>-12.480000000000047</v>
      </c>
      <c r="J14" s="121">
        <f t="shared" si="4"/>
        <v>-8.2436092212167522E-2</v>
      </c>
      <c r="K14" s="69">
        <f t="shared" si="5"/>
        <v>-24.060000000000002</v>
      </c>
      <c r="L14" s="121">
        <f t="shared" si="6"/>
        <v>-0.1732056727377439</v>
      </c>
      <c r="N14" t="s">
        <v>61</v>
      </c>
      <c r="O14" s="48">
        <f>C40</f>
        <v>376.84</v>
      </c>
      <c r="P14" s="48">
        <f>D40</f>
        <v>370.37</v>
      </c>
      <c r="Q14" s="354">
        <f>L40</f>
        <v>-1.716909033011349E-2</v>
      </c>
      <c r="R14" s="48">
        <f>F40</f>
        <v>438</v>
      </c>
      <c r="S14" s="354">
        <f>H40</f>
        <v>0.84559360730593613</v>
      </c>
      <c r="T14" s="355">
        <f>'CIR-EDAD'!AA39</f>
        <v>3.3195963898885107E-2</v>
      </c>
    </row>
    <row r="15" spans="1:20" x14ac:dyDescent="0.3">
      <c r="A15" s="33" t="s">
        <v>10</v>
      </c>
      <c r="B15" s="69">
        <v>14.139999999999999</v>
      </c>
      <c r="C15" s="59">
        <v>29.009999999999998</v>
      </c>
      <c r="D15" s="120">
        <v>39.380000000000003</v>
      </c>
      <c r="E15" s="120">
        <v>117</v>
      </c>
      <c r="F15" s="120">
        <v>130</v>
      </c>
      <c r="G15" s="153">
        <f t="shared" si="2"/>
        <v>0.24794871794871792</v>
      </c>
      <c r="H15" s="153">
        <f t="shared" si="3"/>
        <v>0.30292307692307696</v>
      </c>
      <c r="I15" s="69">
        <f t="shared" si="1"/>
        <v>14.87</v>
      </c>
      <c r="J15" s="121">
        <f t="shared" si="4"/>
        <v>1.0516265912305518</v>
      </c>
      <c r="K15" s="69">
        <f t="shared" si="5"/>
        <v>10.370000000000005</v>
      </c>
      <c r="L15" s="121">
        <f t="shared" si="6"/>
        <v>0.35746294381247856</v>
      </c>
      <c r="N15" t="s">
        <v>38</v>
      </c>
      <c r="O15" s="48">
        <f>C48</f>
        <v>349.22</v>
      </c>
      <c r="P15" s="48">
        <f>D48</f>
        <v>347.39</v>
      </c>
      <c r="Q15" s="354">
        <f>L48</f>
        <v>-5.2402496993300129E-3</v>
      </c>
      <c r="R15" s="48">
        <f>F48</f>
        <v>392</v>
      </c>
      <c r="S15" s="354">
        <f>H48</f>
        <v>0.88619897959183669</v>
      </c>
      <c r="T15" s="355">
        <f>'CIR-EDAD'!AA47</f>
        <v>3.1136285063136048E-2</v>
      </c>
    </row>
    <row r="16" spans="1:20" x14ac:dyDescent="0.3">
      <c r="A16" s="33" t="s">
        <v>11</v>
      </c>
      <c r="B16" s="69">
        <v>77.889999999999986</v>
      </c>
      <c r="C16" s="59">
        <v>149.66999999999999</v>
      </c>
      <c r="D16" s="120">
        <v>111.7</v>
      </c>
      <c r="E16" s="120">
        <v>258</v>
      </c>
      <c r="F16" s="120">
        <v>160</v>
      </c>
      <c r="G16" s="153">
        <f t="shared" si="2"/>
        <v>0.58011627906976737</v>
      </c>
      <c r="H16" s="153">
        <f t="shared" si="3"/>
        <v>0.698125</v>
      </c>
      <c r="I16" s="69">
        <f t="shared" si="1"/>
        <v>71.78</v>
      </c>
      <c r="J16" s="121">
        <f t="shared" si="4"/>
        <v>0.92155604057003493</v>
      </c>
      <c r="K16" s="69">
        <f t="shared" si="5"/>
        <v>-37.969999999999985</v>
      </c>
      <c r="L16" s="121">
        <f t="shared" si="6"/>
        <v>-0.25369145453330655</v>
      </c>
      <c r="N16" t="s">
        <v>43</v>
      </c>
      <c r="O16" s="48">
        <f>C53</f>
        <v>5748.9800000000005</v>
      </c>
      <c r="P16" s="48">
        <f>D53</f>
        <v>6696.5499999999993</v>
      </c>
      <c r="Q16" s="354">
        <f>L53</f>
        <v>0.16482402095676085</v>
      </c>
      <c r="R16" s="48">
        <f>F53</f>
        <v>6457</v>
      </c>
      <c r="S16" s="354">
        <f>H53</f>
        <v>1.0370992721077898</v>
      </c>
      <c r="T16" s="355">
        <f>'CIR-EDAD'!AA52</f>
        <v>0.60020636673348005</v>
      </c>
    </row>
    <row r="17" spans="1:20" x14ac:dyDescent="0.3">
      <c r="A17" s="33" t="s">
        <v>12</v>
      </c>
      <c r="B17" s="69">
        <v>57.059999999999995</v>
      </c>
      <c r="C17" s="59">
        <v>53.580000000000005</v>
      </c>
      <c r="D17" s="120">
        <v>45.030000000000008</v>
      </c>
      <c r="E17" s="120">
        <v>95</v>
      </c>
      <c r="F17" s="120">
        <v>84</v>
      </c>
      <c r="G17" s="153">
        <f t="shared" si="2"/>
        <v>0.56400000000000006</v>
      </c>
      <c r="H17" s="153">
        <f t="shared" si="3"/>
        <v>0.53607142857142864</v>
      </c>
      <c r="I17" s="69">
        <f t="shared" si="1"/>
        <v>-3.4799999999999898</v>
      </c>
      <c r="J17" s="121">
        <f t="shared" si="4"/>
        <v>-6.0988433228180705E-2</v>
      </c>
      <c r="K17" s="69">
        <f t="shared" si="5"/>
        <v>-8.5499999999999972</v>
      </c>
      <c r="L17" s="121">
        <f t="shared" si="6"/>
        <v>-0.15957446808510634</v>
      </c>
      <c r="N17" t="s">
        <v>52</v>
      </c>
      <c r="O17" s="48">
        <f>C67</f>
        <v>369.43000000000006</v>
      </c>
      <c r="P17" s="48">
        <f>D67</f>
        <v>363.96925000000005</v>
      </c>
      <c r="Q17" s="354">
        <f>L67</f>
        <v>-1.47815553690821E-2</v>
      </c>
      <c r="R17" s="48">
        <f>F67</f>
        <v>537</v>
      </c>
      <c r="S17" s="354">
        <f>H67</f>
        <v>0.67778258845437622</v>
      </c>
      <c r="T17" s="355">
        <f>'CIR-EDAD'!AA66</f>
        <v>3.2622269847191424E-2</v>
      </c>
    </row>
    <row r="18" spans="1:20" x14ac:dyDescent="0.3">
      <c r="A18" s="33" t="s">
        <v>13</v>
      </c>
      <c r="B18" s="69">
        <v>6.4700000000000006</v>
      </c>
      <c r="C18" s="59">
        <v>43.370000000000005</v>
      </c>
      <c r="D18" s="120">
        <v>34.239999999999995</v>
      </c>
      <c r="E18" s="120">
        <v>139</v>
      </c>
      <c r="F18" s="120">
        <v>128</v>
      </c>
      <c r="G18" s="153">
        <f t="shared" si="2"/>
        <v>0.31201438848920865</v>
      </c>
      <c r="H18" s="153">
        <f t="shared" si="3"/>
        <v>0.26749999999999996</v>
      </c>
      <c r="I18" s="69">
        <f t="shared" si="1"/>
        <v>36.900000000000006</v>
      </c>
      <c r="J18" s="121">
        <f t="shared" si="4"/>
        <v>5.7032457496136013</v>
      </c>
      <c r="K18" s="69">
        <f t="shared" si="5"/>
        <v>-9.1300000000000097</v>
      </c>
      <c r="L18" s="121">
        <f t="shared" si="6"/>
        <v>-0.21051418030896951</v>
      </c>
    </row>
    <row r="19" spans="1:20" x14ac:dyDescent="0.3">
      <c r="A19" s="33" t="s">
        <v>14</v>
      </c>
      <c r="B19" s="69">
        <v>733.22999999999979</v>
      </c>
      <c r="C19" s="59">
        <v>706.81</v>
      </c>
      <c r="D19" s="120">
        <v>648.87999999999965</v>
      </c>
      <c r="E19" s="120">
        <v>686</v>
      </c>
      <c r="F19" s="120">
        <v>615</v>
      </c>
      <c r="G19" s="153">
        <f t="shared" si="2"/>
        <v>1.0303352769679299</v>
      </c>
      <c r="H19" s="153">
        <f t="shared" si="3"/>
        <v>1.0550894308943084</v>
      </c>
      <c r="I19" s="69">
        <f t="shared" si="1"/>
        <v>-26.419999999999845</v>
      </c>
      <c r="J19" s="121">
        <f t="shared" si="4"/>
        <v>-3.6032350012956127E-2</v>
      </c>
      <c r="K19" s="69">
        <f t="shared" si="5"/>
        <v>-57.930000000000291</v>
      </c>
      <c r="L19" s="121">
        <f t="shared" si="6"/>
        <v>-8.1959791174431973E-2</v>
      </c>
    </row>
    <row r="20" spans="1:20" x14ac:dyDescent="0.3">
      <c r="A20" s="32" t="s">
        <v>15</v>
      </c>
      <c r="B20" s="7">
        <f>SUM(B21:B23)</f>
        <v>1108.32</v>
      </c>
      <c r="C20" s="7">
        <f>SUM(C21:C23)</f>
        <v>1119.48</v>
      </c>
      <c r="D20" s="7">
        <f>SUM(D21:D23)</f>
        <v>1157.77</v>
      </c>
      <c r="E20" s="7">
        <v>1157.7699999999995</v>
      </c>
      <c r="F20" s="7">
        <v>1331</v>
      </c>
      <c r="G20" s="8">
        <f t="shared" si="2"/>
        <v>0.96692780085854746</v>
      </c>
      <c r="H20" s="8">
        <f t="shared" si="3"/>
        <v>0.86984973703981971</v>
      </c>
      <c r="I20" s="7">
        <f t="shared" si="1"/>
        <v>11.160000000000082</v>
      </c>
      <c r="J20" s="119">
        <f t="shared" si="4"/>
        <v>1.0069294066695544E-2</v>
      </c>
      <c r="K20" s="67">
        <f t="shared" si="5"/>
        <v>38.289999999999964</v>
      </c>
      <c r="L20" s="119">
        <f t="shared" si="6"/>
        <v>3.4203380140779505E-2</v>
      </c>
    </row>
    <row r="21" spans="1:20" x14ac:dyDescent="0.3">
      <c r="A21" s="33" t="s">
        <v>16</v>
      </c>
      <c r="B21" s="69">
        <v>133.54999999999995</v>
      </c>
      <c r="C21" s="69">
        <v>121.91999999999996</v>
      </c>
      <c r="D21" s="120">
        <v>134.52000000000001</v>
      </c>
      <c r="E21" s="120">
        <v>134.51999999999998</v>
      </c>
      <c r="F21" s="120">
        <v>134</v>
      </c>
      <c r="G21" s="153">
        <f t="shared" si="2"/>
        <v>0.90633363068688655</v>
      </c>
      <c r="H21" s="153">
        <f t="shared" si="3"/>
        <v>1.0038805970149254</v>
      </c>
      <c r="I21" s="69">
        <f t="shared" si="1"/>
        <v>-11.629999999999995</v>
      </c>
      <c r="J21" s="121">
        <f t="shared" si="4"/>
        <v>-8.7083489329839003E-2</v>
      </c>
      <c r="K21" s="69">
        <f t="shared" si="5"/>
        <v>12.600000000000051</v>
      </c>
      <c r="L21" s="121">
        <f t="shared" si="6"/>
        <v>0.10334645669291387</v>
      </c>
    </row>
    <row r="22" spans="1:20" x14ac:dyDescent="0.3">
      <c r="A22" s="33" t="s">
        <v>17</v>
      </c>
      <c r="B22" s="69">
        <v>22.909999999999997</v>
      </c>
      <c r="C22" s="59">
        <v>21.29</v>
      </c>
      <c r="D22" s="120">
        <v>25.71</v>
      </c>
      <c r="E22" s="120">
        <v>25.71</v>
      </c>
      <c r="F22" s="120">
        <v>28</v>
      </c>
      <c r="G22" s="153">
        <f t="shared" si="2"/>
        <v>0.82808245818747561</v>
      </c>
      <c r="H22" s="153">
        <f t="shared" si="3"/>
        <v>0.91821428571428576</v>
      </c>
      <c r="I22" s="69">
        <f t="shared" si="1"/>
        <v>-1.6199999999999974</v>
      </c>
      <c r="J22" s="121">
        <f t="shared" si="4"/>
        <v>-7.0711479703186253E-2</v>
      </c>
      <c r="K22" s="69">
        <f t="shared" si="5"/>
        <v>4.4200000000000017</v>
      </c>
      <c r="L22" s="121">
        <f t="shared" si="6"/>
        <v>0.20760920620009404</v>
      </c>
    </row>
    <row r="23" spans="1:20" x14ac:dyDescent="0.3">
      <c r="A23" s="33" t="s">
        <v>18</v>
      </c>
      <c r="B23" s="69">
        <v>951.86</v>
      </c>
      <c r="C23" s="59">
        <v>976.27</v>
      </c>
      <c r="D23" s="120">
        <v>997.54</v>
      </c>
      <c r="E23" s="120">
        <v>997.53999999999951</v>
      </c>
      <c r="F23" s="120">
        <v>1169</v>
      </c>
      <c r="G23" s="153">
        <f t="shared" si="2"/>
        <v>0.97867754676504248</v>
      </c>
      <c r="H23" s="153">
        <f t="shared" si="3"/>
        <v>0.85332763045337889</v>
      </c>
      <c r="I23" s="69">
        <f t="shared" si="1"/>
        <v>24.409999999999968</v>
      </c>
      <c r="J23" s="121">
        <f t="shared" si="4"/>
        <v>2.5644527556573316E-2</v>
      </c>
      <c r="K23" s="69">
        <f t="shared" si="5"/>
        <v>21.269999999999982</v>
      </c>
      <c r="L23" s="121">
        <f t="shared" si="6"/>
        <v>2.1787005643930435E-2</v>
      </c>
    </row>
    <row r="24" spans="1:20" x14ac:dyDescent="0.3">
      <c r="A24" s="32" t="s">
        <v>68</v>
      </c>
      <c r="B24" s="7">
        <v>0.1</v>
      </c>
      <c r="C24" s="7">
        <v>1.2299999999999998</v>
      </c>
      <c r="D24" s="24">
        <v>2.11</v>
      </c>
      <c r="E24" s="24"/>
      <c r="F24" s="24"/>
      <c r="G24" s="8" t="str">
        <f t="shared" si="2"/>
        <v/>
      </c>
      <c r="H24" s="8" t="str">
        <f t="shared" si="3"/>
        <v/>
      </c>
      <c r="I24" s="24">
        <f t="shared" si="1"/>
        <v>1.1299999999999997</v>
      </c>
      <c r="J24" s="26">
        <f t="shared" si="4"/>
        <v>11.299999999999997</v>
      </c>
      <c r="K24" s="67">
        <f t="shared" si="5"/>
        <v>0.88000000000000012</v>
      </c>
      <c r="L24" s="119">
        <f t="shared" si="6"/>
        <v>0.71544715447154505</v>
      </c>
    </row>
    <row r="25" spans="1:20" x14ac:dyDescent="0.3">
      <c r="A25" s="33" t="s">
        <v>68</v>
      </c>
      <c r="B25" s="69">
        <v>0.1</v>
      </c>
      <c r="C25" s="59">
        <v>1.2299999999999998</v>
      </c>
      <c r="D25" s="120">
        <v>2.11</v>
      </c>
      <c r="E25" s="120"/>
      <c r="F25" s="120"/>
      <c r="G25" s="153" t="str">
        <f t="shared" si="2"/>
        <v/>
      </c>
      <c r="H25" s="153" t="str">
        <f t="shared" si="3"/>
        <v/>
      </c>
      <c r="I25" s="69">
        <f t="shared" si="1"/>
        <v>1.1299999999999997</v>
      </c>
      <c r="J25" s="121">
        <f t="shared" si="4"/>
        <v>11.299999999999997</v>
      </c>
      <c r="K25" s="69">
        <f t="shared" si="5"/>
        <v>0.88000000000000012</v>
      </c>
      <c r="L25" s="121">
        <f t="shared" si="6"/>
        <v>0.71544715447154505</v>
      </c>
    </row>
    <row r="26" spans="1:20" x14ac:dyDescent="0.3">
      <c r="A26" s="32" t="s">
        <v>19</v>
      </c>
      <c r="B26" s="7">
        <f>SUM(B27:B29)</f>
        <v>841.27000000000044</v>
      </c>
      <c r="C26" s="7">
        <f>SUM(C27:C29)</f>
        <v>798.74999999999989</v>
      </c>
      <c r="D26" s="24">
        <v>865.81000000000017</v>
      </c>
      <c r="E26" s="7">
        <v>1570</v>
      </c>
      <c r="F26" s="7">
        <v>1483</v>
      </c>
      <c r="G26" s="8">
        <f t="shared" si="2"/>
        <v>0.50875796178343946</v>
      </c>
      <c r="H26" s="8">
        <f t="shared" si="3"/>
        <v>0.58382333108563733</v>
      </c>
      <c r="I26" s="67">
        <f t="shared" si="1"/>
        <v>-42.52000000000055</v>
      </c>
      <c r="J26" s="119">
        <f t="shared" si="4"/>
        <v>-5.0542631973088947E-2</v>
      </c>
      <c r="K26" s="67">
        <f t="shared" si="5"/>
        <v>67.060000000000286</v>
      </c>
      <c r="L26" s="119">
        <f t="shared" si="6"/>
        <v>8.3956181533646701E-2</v>
      </c>
    </row>
    <row r="27" spans="1:20" x14ac:dyDescent="0.3">
      <c r="A27" s="33" t="s">
        <v>20</v>
      </c>
      <c r="B27" s="69">
        <v>107.23000000000003</v>
      </c>
      <c r="C27" s="59">
        <v>99.799999999999983</v>
      </c>
      <c r="D27" s="120">
        <v>99.639999999999972</v>
      </c>
      <c r="E27" s="120">
        <v>331</v>
      </c>
      <c r="F27" s="120">
        <v>331</v>
      </c>
      <c r="G27" s="153">
        <f t="shared" si="2"/>
        <v>0.30151057401812681</v>
      </c>
      <c r="H27" s="153">
        <f t="shared" si="3"/>
        <v>0.30102719033232622</v>
      </c>
      <c r="I27" s="69">
        <f t="shared" si="1"/>
        <v>-7.4300000000000495</v>
      </c>
      <c r="J27" s="121">
        <f t="shared" si="4"/>
        <v>-6.9290310547421852E-2</v>
      </c>
      <c r="K27" s="69">
        <f t="shared" si="5"/>
        <v>-0.1600000000000108</v>
      </c>
      <c r="L27" s="121">
        <f t="shared" si="6"/>
        <v>-1.6032064128257417E-3</v>
      </c>
    </row>
    <row r="28" spans="1:20" x14ac:dyDescent="0.3">
      <c r="A28" s="33" t="s">
        <v>21</v>
      </c>
      <c r="B28" s="69">
        <v>7.35</v>
      </c>
      <c r="C28" s="59">
        <v>8</v>
      </c>
      <c r="D28" s="120">
        <v>14.040000000000004</v>
      </c>
      <c r="E28" s="120">
        <v>100</v>
      </c>
      <c r="F28" s="120">
        <v>97</v>
      </c>
      <c r="G28" s="153">
        <f t="shared" si="2"/>
        <v>0.08</v>
      </c>
      <c r="H28" s="153">
        <f t="shared" si="3"/>
        <v>0.14474226804123716</v>
      </c>
      <c r="I28" s="69">
        <f t="shared" si="1"/>
        <v>0.65000000000000036</v>
      </c>
      <c r="J28" s="121">
        <f t="shared" si="4"/>
        <v>8.8435374149659962E-2</v>
      </c>
      <c r="K28" s="69">
        <f t="shared" si="5"/>
        <v>6.0400000000000045</v>
      </c>
      <c r="L28" s="121">
        <f t="shared" si="6"/>
        <v>0.75500000000000056</v>
      </c>
    </row>
    <row r="29" spans="1:20" x14ac:dyDescent="0.3">
      <c r="A29" s="33" t="s">
        <v>22</v>
      </c>
      <c r="B29" s="69">
        <v>726.6900000000004</v>
      </c>
      <c r="C29" s="59">
        <v>690.94999999999993</v>
      </c>
      <c r="D29" s="120">
        <v>752.13000000000022</v>
      </c>
      <c r="E29" s="120">
        <v>1139</v>
      </c>
      <c r="F29" s="120">
        <v>1055</v>
      </c>
      <c r="G29" s="153">
        <f t="shared" si="2"/>
        <v>0.60662862159789288</v>
      </c>
      <c r="H29" s="153">
        <f t="shared" si="3"/>
        <v>0.7129194312796211</v>
      </c>
      <c r="I29" s="69">
        <f t="shared" si="1"/>
        <v>-35.740000000000464</v>
      </c>
      <c r="J29" s="121">
        <f t="shared" si="4"/>
        <v>-4.9181907002986747E-2</v>
      </c>
      <c r="K29" s="69">
        <f t="shared" si="5"/>
        <v>61.180000000000291</v>
      </c>
      <c r="L29" s="121">
        <f t="shared" si="6"/>
        <v>8.8544757218323111E-2</v>
      </c>
    </row>
    <row r="30" spans="1:20" x14ac:dyDescent="0.3">
      <c r="A30" s="32" t="s">
        <v>23</v>
      </c>
      <c r="B30" s="7">
        <f>SUM(B31:B39)</f>
        <v>44.47</v>
      </c>
      <c r="C30" s="7">
        <f>SUM(C31:C39)</f>
        <v>41.87</v>
      </c>
      <c r="D30" s="24">
        <v>42.259999999999991</v>
      </c>
      <c r="E30" s="24">
        <v>102</v>
      </c>
      <c r="F30" s="24">
        <v>101</v>
      </c>
      <c r="G30" s="8">
        <f t="shared" si="2"/>
        <v>0.41049019607843135</v>
      </c>
      <c r="H30" s="8">
        <f t="shared" si="3"/>
        <v>0.41841584158415834</v>
      </c>
      <c r="I30" s="67">
        <f t="shared" si="1"/>
        <v>-2.6000000000000014</v>
      </c>
      <c r="J30" s="119">
        <f t="shared" si="4"/>
        <v>-5.84663818304475E-2</v>
      </c>
      <c r="K30" s="67">
        <f t="shared" si="5"/>
        <v>0.38999999999999346</v>
      </c>
      <c r="L30" s="119">
        <f t="shared" si="6"/>
        <v>9.314545020300713E-3</v>
      </c>
    </row>
    <row r="31" spans="1:20" x14ac:dyDescent="0.3">
      <c r="A31" s="33" t="s">
        <v>24</v>
      </c>
      <c r="B31" s="69">
        <v>0.8</v>
      </c>
      <c r="C31" s="59">
        <v>0.49</v>
      </c>
      <c r="D31" s="120">
        <v>0.45999999999999996</v>
      </c>
      <c r="E31" s="120">
        <v>4</v>
      </c>
      <c r="F31" s="120">
        <v>4</v>
      </c>
      <c r="G31" s="153">
        <f t="shared" si="2"/>
        <v>0.1225</v>
      </c>
      <c r="H31" s="153">
        <f t="shared" si="3"/>
        <v>0.11499999999999999</v>
      </c>
      <c r="I31" s="69">
        <f t="shared" si="1"/>
        <v>-0.31000000000000005</v>
      </c>
      <c r="J31" s="121">
        <f t="shared" si="4"/>
        <v>-0.38750000000000007</v>
      </c>
      <c r="K31" s="69">
        <f t="shared" si="5"/>
        <v>-3.0000000000000027E-2</v>
      </c>
      <c r="L31" s="121">
        <f t="shared" si="6"/>
        <v>-6.1224489795918435E-2</v>
      </c>
    </row>
    <row r="32" spans="1:20" x14ac:dyDescent="0.3">
      <c r="A32" s="33" t="s">
        <v>25</v>
      </c>
      <c r="B32" s="69">
        <v>11.049999999999999</v>
      </c>
      <c r="C32" s="59">
        <v>11.170000000000002</v>
      </c>
      <c r="D32" s="120">
        <v>12.099999999999994</v>
      </c>
      <c r="E32" s="120">
        <v>34</v>
      </c>
      <c r="F32" s="120">
        <v>34</v>
      </c>
      <c r="G32" s="153">
        <f t="shared" si="2"/>
        <v>0.32852941176470596</v>
      </c>
      <c r="H32" s="153">
        <f t="shared" si="3"/>
        <v>0.35588235294117632</v>
      </c>
      <c r="I32" s="69">
        <f t="shared" si="1"/>
        <v>0.12000000000000277</v>
      </c>
      <c r="J32" s="121">
        <f t="shared" si="4"/>
        <v>1.0859728506787514E-2</v>
      </c>
      <c r="K32" s="69">
        <f t="shared" si="5"/>
        <v>0.92999999999999261</v>
      </c>
      <c r="L32" s="121">
        <f t="shared" si="6"/>
        <v>8.325872873768958E-2</v>
      </c>
    </row>
    <row r="33" spans="1:12" x14ac:dyDescent="0.3">
      <c r="A33" s="33" t="s">
        <v>26</v>
      </c>
      <c r="B33" s="69">
        <v>3.8000000000000003</v>
      </c>
      <c r="C33" s="59">
        <v>3.2</v>
      </c>
      <c r="D33" s="120">
        <v>3.5000000000000004</v>
      </c>
      <c r="E33" s="120">
        <v>8</v>
      </c>
      <c r="F33" s="120">
        <v>7</v>
      </c>
      <c r="G33" s="153">
        <f t="shared" si="2"/>
        <v>0.4</v>
      </c>
      <c r="H33" s="153">
        <f t="shared" si="3"/>
        <v>0.50000000000000011</v>
      </c>
      <c r="I33" s="69">
        <f t="shared" si="1"/>
        <v>-0.60000000000000009</v>
      </c>
      <c r="J33" s="121">
        <f t="shared" si="4"/>
        <v>-0.15789473684210531</v>
      </c>
      <c r="K33" s="69">
        <f t="shared" si="5"/>
        <v>0.30000000000000027</v>
      </c>
      <c r="L33" s="121">
        <f t="shared" si="6"/>
        <v>9.375E-2</v>
      </c>
    </row>
    <row r="34" spans="1:12" x14ac:dyDescent="0.3">
      <c r="A34" s="33" t="s">
        <v>69</v>
      </c>
      <c r="B34" s="69">
        <v>4.8899999999999997</v>
      </c>
      <c r="C34" s="59">
        <v>4.3099999999999996</v>
      </c>
      <c r="D34" s="120">
        <v>4.3599999999999994</v>
      </c>
      <c r="E34" s="120">
        <v>4</v>
      </c>
      <c r="F34" s="120">
        <v>4</v>
      </c>
      <c r="G34" s="153">
        <f t="shared" si="2"/>
        <v>1.0774999999999999</v>
      </c>
      <c r="H34" s="153">
        <f t="shared" si="3"/>
        <v>1.0899999999999999</v>
      </c>
      <c r="I34" s="69">
        <f t="shared" si="1"/>
        <v>-0.58000000000000007</v>
      </c>
      <c r="J34" s="121">
        <f t="shared" si="4"/>
        <v>-0.11860940695296529</v>
      </c>
      <c r="K34" s="69">
        <f t="shared" si="5"/>
        <v>4.9999999999999822E-2</v>
      </c>
      <c r="L34" s="121">
        <f t="shared" si="6"/>
        <v>1.1600928074245953E-2</v>
      </c>
    </row>
    <row r="35" spans="1:12" x14ac:dyDescent="0.3">
      <c r="A35" s="33" t="s">
        <v>27</v>
      </c>
      <c r="B35" s="69">
        <v>6.8500000000000005</v>
      </c>
      <c r="C35" s="59">
        <v>6.44</v>
      </c>
      <c r="D35" s="120">
        <v>6.71</v>
      </c>
      <c r="E35" s="120">
        <v>26</v>
      </c>
      <c r="F35" s="120">
        <v>26</v>
      </c>
      <c r="G35" s="153">
        <f t="shared" si="2"/>
        <v>0.24769230769230771</v>
      </c>
      <c r="H35" s="153">
        <f t="shared" si="3"/>
        <v>0.25807692307692309</v>
      </c>
      <c r="I35" s="69">
        <f t="shared" si="1"/>
        <v>-0.41000000000000014</v>
      </c>
      <c r="J35" s="121">
        <f t="shared" si="4"/>
        <v>-5.9854014598540117E-2</v>
      </c>
      <c r="K35" s="69">
        <f t="shared" si="5"/>
        <v>0.26999999999999957</v>
      </c>
      <c r="L35" s="121">
        <f t="shared" si="6"/>
        <v>4.1925465838509313E-2</v>
      </c>
    </row>
    <row r="36" spans="1:12" x14ac:dyDescent="0.3">
      <c r="A36" s="33" t="s">
        <v>70</v>
      </c>
      <c r="B36" s="69">
        <v>1.54</v>
      </c>
      <c r="C36" s="59">
        <v>1.47</v>
      </c>
      <c r="D36" s="120">
        <v>0.62000000000000011</v>
      </c>
      <c r="E36" s="120">
        <v>13</v>
      </c>
      <c r="F36" s="120">
        <v>11</v>
      </c>
      <c r="G36" s="153">
        <f t="shared" si="2"/>
        <v>0.11307692307692307</v>
      </c>
      <c r="H36" s="153">
        <f t="shared" si="3"/>
        <v>5.6363636363636373E-2</v>
      </c>
      <c r="I36" s="69">
        <f t="shared" si="1"/>
        <v>-7.0000000000000062E-2</v>
      </c>
      <c r="J36" s="121">
        <f t="shared" si="4"/>
        <v>-4.5454545454545525E-2</v>
      </c>
      <c r="K36" s="69">
        <f t="shared" si="5"/>
        <v>-0.84999999999999987</v>
      </c>
      <c r="L36" s="121">
        <f t="shared" si="6"/>
        <v>-0.57823129251700678</v>
      </c>
    </row>
    <row r="37" spans="1:12" x14ac:dyDescent="0.3">
      <c r="A37" s="33" t="s">
        <v>28</v>
      </c>
      <c r="B37" s="69">
        <v>2.02</v>
      </c>
      <c r="C37" s="59">
        <v>2.02</v>
      </c>
      <c r="D37" s="120">
        <v>2.02</v>
      </c>
      <c r="E37" s="120">
        <v>2</v>
      </c>
      <c r="F37" s="120">
        <v>2</v>
      </c>
      <c r="G37" s="153">
        <f t="shared" si="2"/>
        <v>1.01</v>
      </c>
      <c r="H37" s="153">
        <f t="shared" si="3"/>
        <v>1.01</v>
      </c>
      <c r="I37" s="69">
        <f t="shared" si="1"/>
        <v>0</v>
      </c>
      <c r="J37" s="121">
        <f t="shared" si="4"/>
        <v>0</v>
      </c>
      <c r="K37" s="69">
        <f t="shared" si="5"/>
        <v>0</v>
      </c>
      <c r="L37" s="121">
        <f t="shared" si="6"/>
        <v>0</v>
      </c>
    </row>
    <row r="38" spans="1:12" x14ac:dyDescent="0.3">
      <c r="A38" s="33" t="s">
        <v>29</v>
      </c>
      <c r="B38" s="69">
        <v>2.4500000000000006</v>
      </c>
      <c r="C38" s="59">
        <v>2.34</v>
      </c>
      <c r="D38" s="120">
        <v>2.29</v>
      </c>
      <c r="E38" s="120"/>
      <c r="F38" s="120">
        <v>2</v>
      </c>
      <c r="G38" s="153" t="str">
        <f t="shared" si="2"/>
        <v/>
      </c>
      <c r="H38" s="153">
        <f t="shared" si="3"/>
        <v>1.145</v>
      </c>
      <c r="I38" s="69">
        <f t="shared" si="1"/>
        <v>-0.11000000000000076</v>
      </c>
      <c r="J38" s="121">
        <f t="shared" si="4"/>
        <v>-4.4897959183673786E-2</v>
      </c>
      <c r="K38" s="69">
        <f t="shared" si="5"/>
        <v>-4.9999999999999822E-2</v>
      </c>
      <c r="L38" s="121">
        <f t="shared" si="6"/>
        <v>-2.1367521367521292E-2</v>
      </c>
    </row>
    <row r="39" spans="1:12" x14ac:dyDescent="0.3">
      <c r="A39" s="33" t="s">
        <v>30</v>
      </c>
      <c r="B39" s="69">
        <v>11.069999999999999</v>
      </c>
      <c r="C39" s="59">
        <v>10.429999999999998</v>
      </c>
      <c r="D39" s="120">
        <v>10.199999999999999</v>
      </c>
      <c r="E39" s="120">
        <v>11</v>
      </c>
      <c r="F39" s="120">
        <v>11</v>
      </c>
      <c r="G39" s="153">
        <f t="shared" si="2"/>
        <v>0.94818181818181801</v>
      </c>
      <c r="H39" s="153">
        <f t="shared" si="3"/>
        <v>0.92727272727272725</v>
      </c>
      <c r="I39" s="69">
        <f t="shared" si="1"/>
        <v>-0.64000000000000057</v>
      </c>
      <c r="J39" s="121">
        <f t="shared" si="4"/>
        <v>-5.7813911472448076E-2</v>
      </c>
      <c r="K39" s="69">
        <f t="shared" si="5"/>
        <v>-0.22999999999999865</v>
      </c>
      <c r="L39" s="121">
        <f t="shared" si="6"/>
        <v>-2.2051773729625967E-2</v>
      </c>
    </row>
    <row r="40" spans="1:12" x14ac:dyDescent="0.3">
      <c r="A40" s="32" t="s">
        <v>31</v>
      </c>
      <c r="B40" s="7">
        <f>SUM(B41:B45)</f>
        <v>328.28999999999996</v>
      </c>
      <c r="C40" s="7">
        <v>376.84</v>
      </c>
      <c r="D40" s="24">
        <v>370.37</v>
      </c>
      <c r="E40" s="24">
        <v>423</v>
      </c>
      <c r="F40" s="24">
        <v>438</v>
      </c>
      <c r="G40" s="8">
        <f t="shared" si="2"/>
        <v>0.89087470449172568</v>
      </c>
      <c r="H40" s="8">
        <f t="shared" si="3"/>
        <v>0.84559360730593613</v>
      </c>
      <c r="I40" s="24">
        <f t="shared" si="1"/>
        <v>48.550000000000011</v>
      </c>
      <c r="J40" s="119">
        <f t="shared" si="4"/>
        <v>0.14788753845685232</v>
      </c>
      <c r="K40" s="67">
        <f t="shared" si="5"/>
        <v>-6.4699999999999704</v>
      </c>
      <c r="L40" s="119">
        <f t="shared" si="6"/>
        <v>-1.716909033011349E-2</v>
      </c>
    </row>
    <row r="41" spans="1:12" x14ac:dyDescent="0.3">
      <c r="A41" s="33" t="s">
        <v>32</v>
      </c>
      <c r="B41" s="69">
        <v>146.82</v>
      </c>
      <c r="C41" s="59">
        <v>173.33000000000004</v>
      </c>
      <c r="D41" s="120">
        <v>162.59999999999997</v>
      </c>
      <c r="E41" s="120">
        <v>215</v>
      </c>
      <c r="F41" s="120">
        <v>215</v>
      </c>
      <c r="G41" s="153">
        <f t="shared" si="2"/>
        <v>0.80618604651162806</v>
      </c>
      <c r="H41" s="153">
        <f t="shared" si="3"/>
        <v>0.75627906976744175</v>
      </c>
      <c r="I41" s="69">
        <f t="shared" si="1"/>
        <v>26.510000000000048</v>
      </c>
      <c r="J41" s="121">
        <f t="shared" si="4"/>
        <v>0.18056123143985858</v>
      </c>
      <c r="K41" s="69">
        <f t="shared" si="5"/>
        <v>-10.730000000000075</v>
      </c>
      <c r="L41" s="121">
        <f t="shared" si="6"/>
        <v>-6.1905036635320321E-2</v>
      </c>
    </row>
    <row r="42" spans="1:12" x14ac:dyDescent="0.3">
      <c r="A42" s="33" t="s">
        <v>33</v>
      </c>
      <c r="B42" s="69">
        <v>2.2200000000000002</v>
      </c>
      <c r="C42" s="59">
        <v>12.130000000000004</v>
      </c>
      <c r="D42" s="120">
        <v>12.98</v>
      </c>
      <c r="E42" s="120">
        <v>9</v>
      </c>
      <c r="F42" s="120">
        <v>8</v>
      </c>
      <c r="G42" s="153">
        <f t="shared" si="2"/>
        <v>1.3477777777777782</v>
      </c>
      <c r="H42" s="153">
        <f t="shared" si="3"/>
        <v>1.6225000000000001</v>
      </c>
      <c r="I42" s="69">
        <f t="shared" si="1"/>
        <v>9.9100000000000037</v>
      </c>
      <c r="J42" s="121">
        <f t="shared" si="4"/>
        <v>4.4639639639639652</v>
      </c>
      <c r="K42" s="69">
        <f t="shared" si="5"/>
        <v>0.84999999999999609</v>
      </c>
      <c r="L42" s="121">
        <f t="shared" si="6"/>
        <v>7.0074196207749129E-2</v>
      </c>
    </row>
    <row r="43" spans="1:12" x14ac:dyDescent="0.3">
      <c r="A43" s="33" t="s">
        <v>34</v>
      </c>
      <c r="B43" s="69">
        <v>53.139999999999986</v>
      </c>
      <c r="C43" s="59">
        <v>52.470000000000006</v>
      </c>
      <c r="D43" s="120">
        <v>54.68</v>
      </c>
      <c r="E43" s="120">
        <v>52</v>
      </c>
      <c r="F43" s="120">
        <v>54</v>
      </c>
      <c r="G43" s="153">
        <f t="shared" si="2"/>
        <v>1.0090384615384616</v>
      </c>
      <c r="H43" s="153">
        <f t="shared" si="3"/>
        <v>1.0125925925925925</v>
      </c>
      <c r="I43" s="69">
        <f t="shared" si="1"/>
        <v>-0.66999999999998039</v>
      </c>
      <c r="J43" s="121">
        <f t="shared" si="4"/>
        <v>-1.2608204742190043E-2</v>
      </c>
      <c r="K43" s="69">
        <f t="shared" si="5"/>
        <v>2.2099999999999937</v>
      </c>
      <c r="L43" s="121">
        <f t="shared" si="6"/>
        <v>4.2119306270249623E-2</v>
      </c>
    </row>
    <row r="44" spans="1:12" x14ac:dyDescent="0.3">
      <c r="A44" s="33" t="s">
        <v>35</v>
      </c>
      <c r="B44" s="69">
        <v>0.19</v>
      </c>
      <c r="C44" s="59">
        <v>0.71</v>
      </c>
      <c r="D44" s="120">
        <v>1.1299999999999999</v>
      </c>
      <c r="E44" s="120">
        <v>1</v>
      </c>
      <c r="F44" s="120">
        <v>1</v>
      </c>
      <c r="G44" s="153">
        <f t="shared" si="2"/>
        <v>0.71</v>
      </c>
      <c r="H44" s="153">
        <f t="shared" si="3"/>
        <v>1.1299999999999999</v>
      </c>
      <c r="I44" s="69">
        <f t="shared" ref="I44:I70" si="7">IFERROR((C44-B44),"")</f>
        <v>0.52</v>
      </c>
      <c r="J44" s="121">
        <f t="shared" si="4"/>
        <v>2.7368421052631575</v>
      </c>
      <c r="K44" s="69">
        <f t="shared" si="5"/>
        <v>0.41999999999999993</v>
      </c>
      <c r="L44" s="121">
        <f t="shared" si="6"/>
        <v>0.59154929577464777</v>
      </c>
    </row>
    <row r="45" spans="1:12" x14ac:dyDescent="0.3">
      <c r="A45" s="33" t="s">
        <v>36</v>
      </c>
      <c r="B45" s="69">
        <v>125.92000000000002</v>
      </c>
      <c r="C45" s="59">
        <v>138.20000000000002</v>
      </c>
      <c r="D45" s="120">
        <v>138.98000000000002</v>
      </c>
      <c r="E45" s="120">
        <v>146</v>
      </c>
      <c r="F45" s="120">
        <v>160</v>
      </c>
      <c r="G45" s="153">
        <f t="shared" si="2"/>
        <v>0.94657534246575359</v>
      </c>
      <c r="H45" s="153">
        <f t="shared" si="3"/>
        <v>0.86862500000000009</v>
      </c>
      <c r="I45" s="69">
        <f t="shared" si="7"/>
        <v>12.280000000000001</v>
      </c>
      <c r="J45" s="121">
        <f t="shared" si="4"/>
        <v>9.7522236340533697E-2</v>
      </c>
      <c r="K45" s="69">
        <f t="shared" si="5"/>
        <v>0.78000000000000114</v>
      </c>
      <c r="L45" s="121">
        <f t="shared" si="6"/>
        <v>5.6439942112880281E-3</v>
      </c>
    </row>
    <row r="46" spans="1:12" x14ac:dyDescent="0.3">
      <c r="A46" s="32" t="s">
        <v>37</v>
      </c>
      <c r="B46" s="7">
        <v>0.15</v>
      </c>
      <c r="C46" s="7">
        <v>0.22</v>
      </c>
      <c r="D46" s="24">
        <v>0.14000000000000001</v>
      </c>
      <c r="E46" s="24"/>
      <c r="F46" s="24"/>
      <c r="G46" s="8" t="str">
        <f t="shared" si="2"/>
        <v/>
      </c>
      <c r="H46" s="8" t="str">
        <f t="shared" si="3"/>
        <v/>
      </c>
      <c r="I46" s="24">
        <f t="shared" si="7"/>
        <v>7.0000000000000007E-2</v>
      </c>
      <c r="J46" s="119">
        <f t="shared" si="4"/>
        <v>0.46666666666666679</v>
      </c>
      <c r="K46" s="67">
        <f t="shared" si="5"/>
        <v>-7.9999999999999988E-2</v>
      </c>
      <c r="L46" s="119">
        <f t="shared" si="6"/>
        <v>-0.36363636363636354</v>
      </c>
    </row>
    <row r="47" spans="1:12" x14ac:dyDescent="0.3">
      <c r="A47" s="33" t="s">
        <v>37</v>
      </c>
      <c r="B47" s="69">
        <v>0.15</v>
      </c>
      <c r="C47" s="59">
        <v>0.22</v>
      </c>
      <c r="D47" s="120">
        <v>0.14000000000000001</v>
      </c>
      <c r="E47" s="120"/>
      <c r="F47" s="120"/>
      <c r="G47" s="153" t="str">
        <f t="shared" si="2"/>
        <v/>
      </c>
      <c r="H47" s="153" t="str">
        <f t="shared" si="3"/>
        <v/>
      </c>
      <c r="I47" s="69">
        <f t="shared" si="7"/>
        <v>7.0000000000000007E-2</v>
      </c>
      <c r="J47" s="121">
        <f t="shared" si="4"/>
        <v>0.46666666666666679</v>
      </c>
      <c r="K47" s="69">
        <f t="shared" si="5"/>
        <v>-7.9999999999999988E-2</v>
      </c>
      <c r="L47" s="121">
        <f t="shared" si="6"/>
        <v>-0.36363636363636354</v>
      </c>
    </row>
    <row r="48" spans="1:12" x14ac:dyDescent="0.3">
      <c r="A48" s="32" t="s">
        <v>38</v>
      </c>
      <c r="B48" s="7">
        <f>SUM(B49:B52)</f>
        <v>369.34000000000003</v>
      </c>
      <c r="C48" s="7">
        <v>349.22</v>
      </c>
      <c r="D48" s="24">
        <v>347.39</v>
      </c>
      <c r="E48" s="24">
        <v>395</v>
      </c>
      <c r="F48" s="24">
        <v>392</v>
      </c>
      <c r="G48" s="8">
        <f t="shared" si="2"/>
        <v>0.88410126582278492</v>
      </c>
      <c r="H48" s="8">
        <f t="shared" si="3"/>
        <v>0.88619897959183669</v>
      </c>
      <c r="I48" s="67">
        <f t="shared" si="7"/>
        <v>-20.120000000000005</v>
      </c>
      <c r="J48" s="119">
        <f t="shared" si="4"/>
        <v>-5.4475550982834298E-2</v>
      </c>
      <c r="K48" s="67">
        <f t="shared" si="5"/>
        <v>-1.8300000000000409</v>
      </c>
      <c r="L48" s="119">
        <f t="shared" si="6"/>
        <v>-5.2402496993300129E-3</v>
      </c>
    </row>
    <row r="49" spans="1:12" x14ac:dyDescent="0.3">
      <c r="A49" s="33" t="s">
        <v>39</v>
      </c>
      <c r="B49" s="69">
        <v>54.15</v>
      </c>
      <c r="C49" s="69">
        <v>52.989999999999974</v>
      </c>
      <c r="D49" s="120">
        <v>50.559999999999988</v>
      </c>
      <c r="E49" s="120">
        <v>67</v>
      </c>
      <c r="F49" s="120">
        <v>67</v>
      </c>
      <c r="G49" s="153">
        <f t="shared" si="2"/>
        <v>0.79089552238805927</v>
      </c>
      <c r="H49" s="153">
        <f t="shared" si="3"/>
        <v>0.75462686567164161</v>
      </c>
      <c r="I49" s="69">
        <f t="shared" si="7"/>
        <v>-1.160000000000025</v>
      </c>
      <c r="J49" s="121">
        <f t="shared" si="4"/>
        <v>-2.1421975992613529E-2</v>
      </c>
      <c r="K49" s="69">
        <f t="shared" si="5"/>
        <v>-2.4299999999999855</v>
      </c>
      <c r="L49" s="121">
        <f t="shared" si="6"/>
        <v>-4.5857709001698166E-2</v>
      </c>
    </row>
    <row r="50" spans="1:12" x14ac:dyDescent="0.3">
      <c r="A50" s="34" t="s">
        <v>40</v>
      </c>
      <c r="B50" s="69">
        <v>9.09</v>
      </c>
      <c r="C50" s="69">
        <v>9.009999999999998</v>
      </c>
      <c r="D50" s="120">
        <v>7.2700000000000005</v>
      </c>
      <c r="E50" s="120">
        <v>7</v>
      </c>
      <c r="F50" s="120">
        <v>7</v>
      </c>
      <c r="G50" s="153">
        <f t="shared" si="2"/>
        <v>1.2871428571428569</v>
      </c>
      <c r="H50" s="153">
        <f t="shared" si="3"/>
        <v>1.0385714285714287</v>
      </c>
      <c r="I50" s="69">
        <f t="shared" si="7"/>
        <v>-8.0000000000001847E-2</v>
      </c>
      <c r="J50" s="121">
        <f t="shared" si="4"/>
        <v>-8.8008800880090554E-3</v>
      </c>
      <c r="K50" s="69">
        <f t="shared" si="5"/>
        <v>-1.7399999999999975</v>
      </c>
      <c r="L50" s="121">
        <f t="shared" si="6"/>
        <v>-0.19311875693673675</v>
      </c>
    </row>
    <row r="51" spans="1:12" x14ac:dyDescent="0.3">
      <c r="A51" s="34" t="s">
        <v>41</v>
      </c>
      <c r="B51" s="69">
        <v>225.21</v>
      </c>
      <c r="C51" s="69">
        <v>215.62</v>
      </c>
      <c r="D51" s="120">
        <v>219.78000000000003</v>
      </c>
      <c r="E51" s="120">
        <v>229</v>
      </c>
      <c r="F51" s="120">
        <v>233</v>
      </c>
      <c r="G51" s="153">
        <f t="shared" si="2"/>
        <v>0.9415720524017468</v>
      </c>
      <c r="H51" s="153">
        <f t="shared" si="3"/>
        <v>0.94326180257510739</v>
      </c>
      <c r="I51" s="69">
        <f t="shared" si="7"/>
        <v>-9.5900000000000034</v>
      </c>
      <c r="J51" s="121">
        <f t="shared" si="4"/>
        <v>-4.2582478575551752E-2</v>
      </c>
      <c r="K51" s="69">
        <f t="shared" si="5"/>
        <v>4.160000000000025</v>
      </c>
      <c r="L51" s="121">
        <f t="shared" si="6"/>
        <v>1.9293201001762572E-2</v>
      </c>
    </row>
    <row r="52" spans="1:12" x14ac:dyDescent="0.3">
      <c r="A52" s="34" t="s">
        <v>42</v>
      </c>
      <c r="B52" s="69">
        <v>80.890000000000015</v>
      </c>
      <c r="C52" s="69">
        <v>71.600000000000023</v>
      </c>
      <c r="D52" s="120">
        <v>69.78</v>
      </c>
      <c r="E52" s="120">
        <v>92</v>
      </c>
      <c r="F52" s="120">
        <v>85</v>
      </c>
      <c r="G52" s="153">
        <f t="shared" si="2"/>
        <v>0.77826086956521767</v>
      </c>
      <c r="H52" s="153">
        <f t="shared" si="3"/>
        <v>0.82094117647058829</v>
      </c>
      <c r="I52" s="69">
        <f t="shared" si="7"/>
        <v>-9.289999999999992</v>
      </c>
      <c r="J52" s="121">
        <f t="shared" si="4"/>
        <v>-0.11484732352577565</v>
      </c>
      <c r="K52" s="69">
        <f t="shared" si="5"/>
        <v>-1.8200000000000216</v>
      </c>
      <c r="L52" s="121">
        <f t="shared" si="6"/>
        <v>-2.5418994413408114E-2</v>
      </c>
    </row>
    <row r="53" spans="1:12" x14ac:dyDescent="0.3">
      <c r="A53" s="32" t="s">
        <v>43</v>
      </c>
      <c r="B53" s="7">
        <v>7146.920000000001</v>
      </c>
      <c r="C53" s="7">
        <v>5748.9800000000005</v>
      </c>
      <c r="D53" s="7">
        <v>6696.5499999999993</v>
      </c>
      <c r="E53" s="7">
        <v>6764</v>
      </c>
      <c r="F53" s="7">
        <v>6457</v>
      </c>
      <c r="G53" s="8">
        <f t="shared" si="2"/>
        <v>0.84993790656416324</v>
      </c>
      <c r="H53" s="8">
        <f t="shared" si="3"/>
        <v>1.0370992721077898</v>
      </c>
      <c r="I53" s="67">
        <f t="shared" si="7"/>
        <v>-1397.9400000000005</v>
      </c>
      <c r="J53" s="119">
        <f t="shared" si="4"/>
        <v>-0.19560034252517178</v>
      </c>
      <c r="K53" s="67">
        <f t="shared" si="5"/>
        <v>947.5699999999988</v>
      </c>
      <c r="L53" s="119">
        <f t="shared" si="6"/>
        <v>0.16482402095676085</v>
      </c>
    </row>
    <row r="54" spans="1:12" x14ac:dyDescent="0.3">
      <c r="A54" s="34" t="s">
        <v>44</v>
      </c>
      <c r="B54" s="69">
        <v>5849.9000000000015</v>
      </c>
      <c r="C54" s="59">
        <v>4494.9400000000005</v>
      </c>
      <c r="D54" s="77">
        <v>5374.27</v>
      </c>
      <c r="E54" s="77">
        <v>5522</v>
      </c>
      <c r="F54" s="77">
        <v>5244</v>
      </c>
      <c r="G54" s="153">
        <f t="shared" si="2"/>
        <v>0.81400579500181103</v>
      </c>
      <c r="H54" s="153">
        <f t="shared" si="3"/>
        <v>1.0248417238749048</v>
      </c>
      <c r="I54" s="69">
        <f t="shared" si="7"/>
        <v>-1354.9600000000009</v>
      </c>
      <c r="J54" s="121">
        <f t="shared" si="4"/>
        <v>-0.23162105335133942</v>
      </c>
      <c r="K54" s="69">
        <f t="shared" si="5"/>
        <v>879.32999999999993</v>
      </c>
      <c r="L54" s="121">
        <f t="shared" si="6"/>
        <v>0.19562663795289814</v>
      </c>
    </row>
    <row r="55" spans="1:12" x14ac:dyDescent="0.3">
      <c r="A55" s="34" t="s">
        <v>45</v>
      </c>
      <c r="B55" s="69">
        <v>1297.0199999999998</v>
      </c>
      <c r="C55" s="59">
        <v>1254.04</v>
      </c>
      <c r="D55" s="77">
        <v>1322.2799999999986</v>
      </c>
      <c r="E55" s="77">
        <v>1242</v>
      </c>
      <c r="F55" s="77">
        <v>1213</v>
      </c>
      <c r="G55" s="153">
        <f t="shared" si="2"/>
        <v>1.009694041867955</v>
      </c>
      <c r="H55" s="153">
        <f t="shared" si="3"/>
        <v>1.0900906842539149</v>
      </c>
      <c r="I55" s="69">
        <f t="shared" si="7"/>
        <v>-42.979999999999791</v>
      </c>
      <c r="J55" s="121">
        <f t="shared" si="4"/>
        <v>-3.3137499807250337E-2</v>
      </c>
      <c r="K55" s="69">
        <f t="shared" si="5"/>
        <v>68.239999999998645</v>
      </c>
      <c r="L55" s="121">
        <f t="shared" si="6"/>
        <v>5.4416127077285159E-2</v>
      </c>
    </row>
    <row r="56" spans="1:12" x14ac:dyDescent="0.3">
      <c r="A56" s="32" t="s">
        <v>46</v>
      </c>
      <c r="B56" s="7">
        <v>0.15000000000000002</v>
      </c>
      <c r="C56" s="7">
        <v>11.08</v>
      </c>
      <c r="D56" s="24">
        <v>6.45</v>
      </c>
      <c r="E56" s="24">
        <v>572</v>
      </c>
      <c r="F56" s="24">
        <v>567</v>
      </c>
      <c r="G56" s="8">
        <f t="shared" si="2"/>
        <v>1.9370629370629371E-2</v>
      </c>
      <c r="H56" s="8">
        <f t="shared" si="3"/>
        <v>1.1375661375661376E-2</v>
      </c>
      <c r="I56" s="24">
        <f t="shared" si="7"/>
        <v>10.93</v>
      </c>
      <c r="J56" s="119">
        <f t="shared" si="4"/>
        <v>72.86666666666666</v>
      </c>
      <c r="K56" s="67">
        <f t="shared" si="5"/>
        <v>-4.63</v>
      </c>
      <c r="L56" s="119">
        <f t="shared" si="6"/>
        <v>-0.41787003610108298</v>
      </c>
    </row>
    <row r="57" spans="1:12" x14ac:dyDescent="0.3">
      <c r="A57" s="34" t="s">
        <v>47</v>
      </c>
      <c r="B57" s="69">
        <v>0.14000000000000001</v>
      </c>
      <c r="C57" s="59">
        <v>0.14000000000000001</v>
      </c>
      <c r="D57" s="120">
        <v>0.24000000000000002</v>
      </c>
      <c r="E57" s="120">
        <v>253</v>
      </c>
      <c r="F57" s="120">
        <v>243</v>
      </c>
      <c r="G57" s="153">
        <f t="shared" si="2"/>
        <v>5.5335968379446648E-4</v>
      </c>
      <c r="H57" s="153">
        <f t="shared" si="3"/>
        <v>9.8765432098765434E-4</v>
      </c>
      <c r="I57" s="69">
        <f t="shared" si="7"/>
        <v>0</v>
      </c>
      <c r="J57" s="121">
        <f t="shared" si="4"/>
        <v>0</v>
      </c>
      <c r="K57" s="69">
        <f t="shared" si="5"/>
        <v>0.1</v>
      </c>
      <c r="L57" s="121">
        <f t="shared" si="6"/>
        <v>0.71428571428571419</v>
      </c>
    </row>
    <row r="58" spans="1:12" x14ac:dyDescent="0.3">
      <c r="A58" s="34" t="s">
        <v>48</v>
      </c>
      <c r="B58" s="69">
        <v>0.01</v>
      </c>
      <c r="C58" s="59">
        <v>0.01</v>
      </c>
      <c r="D58" s="120">
        <v>0.14000000000000001</v>
      </c>
      <c r="E58" s="120">
        <v>85</v>
      </c>
      <c r="F58" s="120">
        <v>86</v>
      </c>
      <c r="G58" s="153">
        <f t="shared" si="2"/>
        <v>1.1764705882352942E-4</v>
      </c>
      <c r="H58" s="153">
        <f t="shared" si="3"/>
        <v>1.6279069767441861E-3</v>
      </c>
      <c r="I58" s="69">
        <f t="shared" si="7"/>
        <v>0</v>
      </c>
      <c r="J58" s="121">
        <f t="shared" si="4"/>
        <v>0</v>
      </c>
      <c r="K58" s="69">
        <f t="shared" si="5"/>
        <v>0.13</v>
      </c>
      <c r="L58" s="121">
        <f t="shared" si="6"/>
        <v>13.000000000000002</v>
      </c>
    </row>
    <row r="59" spans="1:12" x14ac:dyDescent="0.3">
      <c r="A59" s="34" t="s">
        <v>62</v>
      </c>
      <c r="B59" s="69"/>
      <c r="C59" s="59"/>
      <c r="D59" s="120">
        <v>0.04</v>
      </c>
      <c r="E59" s="120">
        <v>120</v>
      </c>
      <c r="F59" s="120">
        <v>121</v>
      </c>
      <c r="G59" s="153">
        <f t="shared" si="2"/>
        <v>0</v>
      </c>
      <c r="H59" s="153">
        <f t="shared" si="3"/>
        <v>3.3057851239669424E-4</v>
      </c>
      <c r="I59" s="69">
        <f t="shared" si="7"/>
        <v>0</v>
      </c>
      <c r="J59" s="121"/>
      <c r="K59" s="69">
        <f t="shared" si="5"/>
        <v>0.04</v>
      </c>
      <c r="L59" s="121"/>
    </row>
    <row r="60" spans="1:12" x14ac:dyDescent="0.3">
      <c r="A60" s="34" t="s">
        <v>63</v>
      </c>
      <c r="B60" s="69"/>
      <c r="C60" s="59">
        <v>10.93</v>
      </c>
      <c r="D60" s="120">
        <v>6.03</v>
      </c>
      <c r="E60" s="120">
        <v>114</v>
      </c>
      <c r="F60" s="120">
        <v>117</v>
      </c>
      <c r="G60" s="153">
        <f t="shared" si="2"/>
        <v>9.5877192982456144E-2</v>
      </c>
      <c r="H60" s="153">
        <f t="shared" si="3"/>
        <v>5.153846153846154E-2</v>
      </c>
      <c r="I60" s="69">
        <f t="shared" si="7"/>
        <v>10.93</v>
      </c>
      <c r="J60" s="121"/>
      <c r="K60" s="69">
        <f t="shared" si="5"/>
        <v>-4.8999999999999995</v>
      </c>
      <c r="L60" s="121">
        <f t="shared" si="6"/>
        <v>-0.44830741079597436</v>
      </c>
    </row>
    <row r="61" spans="1:12" x14ac:dyDescent="0.3">
      <c r="A61" s="32" t="s">
        <v>49</v>
      </c>
      <c r="B61" s="7">
        <v>21.39</v>
      </c>
      <c r="C61" s="7">
        <v>19.669999999999998</v>
      </c>
      <c r="D61" s="24">
        <v>23.86999999999999</v>
      </c>
      <c r="E61" s="24">
        <v>134</v>
      </c>
      <c r="F61" s="24">
        <v>134</v>
      </c>
      <c r="G61" s="8">
        <f t="shared" si="2"/>
        <v>0.1467910447761194</v>
      </c>
      <c r="H61" s="8">
        <f t="shared" si="3"/>
        <v>0.17813432835820889</v>
      </c>
      <c r="I61" s="67">
        <f t="shared" si="7"/>
        <v>-1.7200000000000024</v>
      </c>
      <c r="J61" s="119">
        <f t="shared" si="4"/>
        <v>-8.0411407199626139E-2</v>
      </c>
      <c r="K61" s="67">
        <f t="shared" si="5"/>
        <v>4.1999999999999922</v>
      </c>
      <c r="L61" s="119">
        <f t="shared" si="6"/>
        <v>0.2135231316725974</v>
      </c>
    </row>
    <row r="62" spans="1:12" x14ac:dyDescent="0.3">
      <c r="A62" s="34" t="s">
        <v>49</v>
      </c>
      <c r="B62" s="69">
        <v>21.39</v>
      </c>
      <c r="C62" s="59">
        <v>19.669999999999998</v>
      </c>
      <c r="D62" s="120">
        <v>23.86999999999999</v>
      </c>
      <c r="E62" s="120">
        <v>134</v>
      </c>
      <c r="F62" s="120">
        <v>134</v>
      </c>
      <c r="G62" s="153">
        <f t="shared" si="2"/>
        <v>0.1467910447761194</v>
      </c>
      <c r="H62" s="153">
        <f t="shared" si="3"/>
        <v>0.17813432835820889</v>
      </c>
      <c r="I62" s="69">
        <f t="shared" si="7"/>
        <v>-1.7200000000000024</v>
      </c>
      <c r="J62" s="121">
        <f t="shared" si="4"/>
        <v>-8.0411407199626139E-2</v>
      </c>
      <c r="K62" s="69">
        <f t="shared" si="5"/>
        <v>4.1999999999999922</v>
      </c>
      <c r="L62" s="121">
        <f t="shared" si="6"/>
        <v>0.2135231316725974</v>
      </c>
    </row>
    <row r="63" spans="1:12" x14ac:dyDescent="0.3">
      <c r="A63" s="32" t="s">
        <v>50</v>
      </c>
      <c r="B63" s="7">
        <v>156.85000000000002</v>
      </c>
      <c r="C63" s="7">
        <v>143.27999999999997</v>
      </c>
      <c r="D63" s="24">
        <v>141.07999999999998</v>
      </c>
      <c r="E63" s="24">
        <v>250</v>
      </c>
      <c r="F63" s="24">
        <v>233</v>
      </c>
      <c r="G63" s="8">
        <f t="shared" si="2"/>
        <v>0.57311999999999985</v>
      </c>
      <c r="H63" s="8">
        <f t="shared" si="3"/>
        <v>0.60549356223175954</v>
      </c>
      <c r="I63" s="67">
        <f t="shared" si="7"/>
        <v>-13.57000000000005</v>
      </c>
      <c r="J63" s="119">
        <f t="shared" si="4"/>
        <v>-8.6515779407077109E-2</v>
      </c>
      <c r="K63" s="67">
        <f t="shared" si="5"/>
        <v>-2.1999999999999886</v>
      </c>
      <c r="L63" s="119">
        <f t="shared" si="6"/>
        <v>-1.5354550530429889E-2</v>
      </c>
    </row>
    <row r="64" spans="1:12" x14ac:dyDescent="0.3">
      <c r="A64" s="34" t="s">
        <v>50</v>
      </c>
      <c r="B64" s="69">
        <v>156.85000000000002</v>
      </c>
      <c r="C64" s="59">
        <v>143.27999999999997</v>
      </c>
      <c r="D64" s="120">
        <v>141.07999999999998</v>
      </c>
      <c r="E64" s="120">
        <v>250</v>
      </c>
      <c r="F64" s="120">
        <v>233</v>
      </c>
      <c r="G64" s="153">
        <f t="shared" si="2"/>
        <v>0.57311999999999985</v>
      </c>
      <c r="H64" s="153">
        <f t="shared" si="3"/>
        <v>0.60549356223175954</v>
      </c>
      <c r="I64" s="69">
        <f t="shared" si="7"/>
        <v>-13.57000000000005</v>
      </c>
      <c r="J64" s="121">
        <f t="shared" si="4"/>
        <v>-8.6515779407077109E-2</v>
      </c>
      <c r="K64" s="69">
        <f t="shared" si="5"/>
        <v>-2.1999999999999886</v>
      </c>
      <c r="L64" s="121">
        <f t="shared" si="6"/>
        <v>-1.5354550530429889E-2</v>
      </c>
    </row>
    <row r="65" spans="1:12" x14ac:dyDescent="0.3">
      <c r="A65" s="32" t="s">
        <v>51</v>
      </c>
      <c r="B65" s="7">
        <v>27.159999999999997</v>
      </c>
      <c r="C65" s="7">
        <v>26.270000000000003</v>
      </c>
      <c r="D65" s="24">
        <v>30.53</v>
      </c>
      <c r="E65" s="24">
        <v>566</v>
      </c>
      <c r="F65" s="24">
        <v>452</v>
      </c>
      <c r="G65" s="8">
        <f t="shared" si="2"/>
        <v>4.6413427561837459E-2</v>
      </c>
      <c r="H65" s="8">
        <f t="shared" si="3"/>
        <v>6.7544247787610617E-2</v>
      </c>
      <c r="I65" s="67">
        <f t="shared" si="7"/>
        <v>-0.88999999999999346</v>
      </c>
      <c r="J65" s="119">
        <f t="shared" si="4"/>
        <v>-3.2768777614138211E-2</v>
      </c>
      <c r="K65" s="67">
        <f t="shared" si="5"/>
        <v>4.259999999999998</v>
      </c>
      <c r="L65" s="119">
        <f t="shared" si="6"/>
        <v>0.16216216216216206</v>
      </c>
    </row>
    <row r="66" spans="1:12" x14ac:dyDescent="0.3">
      <c r="A66" s="34" t="s">
        <v>51</v>
      </c>
      <c r="B66" s="69">
        <v>27.159999999999997</v>
      </c>
      <c r="C66" s="59">
        <v>26.270000000000003</v>
      </c>
      <c r="D66" s="120">
        <v>30.53</v>
      </c>
      <c r="E66" s="120">
        <v>566</v>
      </c>
      <c r="F66" s="120">
        <v>452</v>
      </c>
      <c r="G66" s="153">
        <f t="shared" si="2"/>
        <v>4.6413427561837459E-2</v>
      </c>
      <c r="H66" s="153">
        <f t="shared" si="3"/>
        <v>6.7544247787610617E-2</v>
      </c>
      <c r="I66" s="69">
        <f t="shared" si="7"/>
        <v>-0.88999999999999346</v>
      </c>
      <c r="J66" s="121">
        <f t="shared" si="4"/>
        <v>-3.2768777614138211E-2</v>
      </c>
      <c r="K66" s="69">
        <f t="shared" si="5"/>
        <v>4.259999999999998</v>
      </c>
      <c r="L66" s="121">
        <f t="shared" si="6"/>
        <v>0.16216216216216206</v>
      </c>
    </row>
    <row r="67" spans="1:12" x14ac:dyDescent="0.3">
      <c r="A67" s="43" t="s">
        <v>52</v>
      </c>
      <c r="B67" s="7">
        <v>408.63000000000005</v>
      </c>
      <c r="C67" s="7">
        <v>369.43000000000006</v>
      </c>
      <c r="D67" s="44">
        <v>363.96925000000005</v>
      </c>
      <c r="E67" s="7">
        <v>737</v>
      </c>
      <c r="F67" s="7">
        <v>537</v>
      </c>
      <c r="G67" s="8">
        <f t="shared" si="2"/>
        <v>0.50126187245590237</v>
      </c>
      <c r="H67" s="8">
        <f t="shared" si="3"/>
        <v>0.67778258845437622</v>
      </c>
      <c r="I67" s="67">
        <f t="shared" si="7"/>
        <v>-39.199999999999989</v>
      </c>
      <c r="J67" s="119">
        <f t="shared" si="4"/>
        <v>-9.5930303697721597E-2</v>
      </c>
      <c r="K67" s="67">
        <f t="shared" si="5"/>
        <v>-5.4607500000000186</v>
      </c>
      <c r="L67" s="119">
        <f t="shared" si="6"/>
        <v>-1.47815553690821E-2</v>
      </c>
    </row>
    <row r="68" spans="1:12" x14ac:dyDescent="0.3">
      <c r="A68" s="34" t="s">
        <v>52</v>
      </c>
      <c r="B68" s="69">
        <v>408.63000000000005</v>
      </c>
      <c r="C68" s="59">
        <v>369.43000000000006</v>
      </c>
      <c r="D68" s="77">
        <v>363.96925000000005</v>
      </c>
      <c r="E68" s="77">
        <v>737</v>
      </c>
      <c r="F68" s="77">
        <v>537</v>
      </c>
      <c r="G68" s="153">
        <f t="shared" si="2"/>
        <v>0.50126187245590237</v>
      </c>
      <c r="H68" s="153">
        <f t="shared" si="3"/>
        <v>0.67778258845437622</v>
      </c>
      <c r="I68" s="69">
        <f t="shared" si="7"/>
        <v>-39.199999999999989</v>
      </c>
      <c r="J68" s="121">
        <f t="shared" si="4"/>
        <v>-9.5930303697721597E-2</v>
      </c>
      <c r="K68" s="69">
        <f t="shared" si="5"/>
        <v>-5.4607500000000186</v>
      </c>
      <c r="L68" s="121">
        <f t="shared" si="6"/>
        <v>-1.47815553690821E-2</v>
      </c>
    </row>
    <row r="69" spans="1:12" x14ac:dyDescent="0.3">
      <c r="A69" s="32" t="s">
        <v>53</v>
      </c>
      <c r="B69" s="7">
        <v>61.859999999999992</v>
      </c>
      <c r="C69" s="7">
        <v>61.04</v>
      </c>
      <c r="D69" s="24">
        <v>60.809999999999995</v>
      </c>
      <c r="E69" s="24">
        <v>83</v>
      </c>
      <c r="F69" s="24">
        <v>75</v>
      </c>
      <c r="G69" s="8">
        <f t="shared" si="2"/>
        <v>0.73542168674698793</v>
      </c>
      <c r="H69" s="8">
        <f t="shared" si="3"/>
        <v>0.81079999999999997</v>
      </c>
      <c r="I69" s="67">
        <f t="shared" si="7"/>
        <v>-0.81999999999999318</v>
      </c>
      <c r="J69" s="119">
        <f t="shared" si="4"/>
        <v>-1.3255738764953007E-2</v>
      </c>
      <c r="K69" s="67">
        <f t="shared" si="5"/>
        <v>-0.23000000000000398</v>
      </c>
      <c r="L69" s="119">
        <f t="shared" si="6"/>
        <v>-3.7680209698558453E-3</v>
      </c>
    </row>
    <row r="70" spans="1:12" x14ac:dyDescent="0.3">
      <c r="A70" s="34" t="s">
        <v>53</v>
      </c>
      <c r="B70" s="69">
        <v>61.859999999999992</v>
      </c>
      <c r="C70" s="59">
        <v>61.04</v>
      </c>
      <c r="D70" s="120">
        <v>60.809999999999995</v>
      </c>
      <c r="E70" s="120">
        <v>83</v>
      </c>
      <c r="F70" s="120">
        <v>75</v>
      </c>
      <c r="G70" s="153">
        <f t="shared" si="2"/>
        <v>0.73542168674698793</v>
      </c>
      <c r="H70" s="153">
        <f t="shared" si="3"/>
        <v>0.81079999999999997</v>
      </c>
      <c r="I70" s="69">
        <f t="shared" si="7"/>
        <v>-0.81999999999999318</v>
      </c>
      <c r="J70" s="121">
        <f t="shared" si="4"/>
        <v>-1.3255738764953007E-2</v>
      </c>
      <c r="K70" s="69">
        <f t="shared" si="5"/>
        <v>-0.23000000000000398</v>
      </c>
      <c r="L70" s="121">
        <f t="shared" si="6"/>
        <v>-3.7680209698558453E-3</v>
      </c>
    </row>
    <row r="71" spans="1:12" x14ac:dyDescent="0.3">
      <c r="A71" s="32" t="s">
        <v>88</v>
      </c>
      <c r="B71" s="7"/>
      <c r="C71" s="7"/>
      <c r="D71" s="24"/>
      <c r="E71" s="24">
        <v>160</v>
      </c>
      <c r="F71" s="24">
        <v>160</v>
      </c>
      <c r="G71" s="8">
        <f t="shared" si="2"/>
        <v>0</v>
      </c>
      <c r="H71" s="8">
        <f t="shared" si="3"/>
        <v>0</v>
      </c>
      <c r="I71" s="67"/>
      <c r="J71" s="119"/>
      <c r="K71" s="67"/>
      <c r="L71" s="119"/>
    </row>
    <row r="72" spans="1:12" x14ac:dyDescent="0.3">
      <c r="A72" s="34" t="s">
        <v>139</v>
      </c>
      <c r="B72" s="69"/>
      <c r="C72" s="59"/>
      <c r="D72" s="120"/>
      <c r="E72" s="120">
        <v>95</v>
      </c>
      <c r="F72" s="120">
        <v>95</v>
      </c>
      <c r="G72" s="153">
        <f t="shared" si="2"/>
        <v>0</v>
      </c>
      <c r="H72" s="153">
        <f t="shared" si="3"/>
        <v>0</v>
      </c>
      <c r="I72" s="120"/>
      <c r="J72" s="120"/>
      <c r="K72" s="69"/>
      <c r="L72" s="121"/>
    </row>
    <row r="73" spans="1:12" x14ac:dyDescent="0.3">
      <c r="A73" s="34" t="s">
        <v>140</v>
      </c>
      <c r="B73" s="69"/>
      <c r="C73" s="59"/>
      <c r="D73" s="120"/>
      <c r="E73" s="120">
        <v>65</v>
      </c>
      <c r="F73" s="120">
        <v>65</v>
      </c>
      <c r="G73" s="153">
        <f t="shared" si="2"/>
        <v>0</v>
      </c>
      <c r="H73" s="153">
        <f t="shared" si="3"/>
        <v>0</v>
      </c>
      <c r="I73" s="120"/>
      <c r="J73" s="120"/>
      <c r="K73" s="69"/>
      <c r="L73" s="121"/>
    </row>
    <row r="74" spans="1:12" x14ac:dyDescent="0.3">
      <c r="A74" s="32" t="s">
        <v>54</v>
      </c>
      <c r="B74" s="7">
        <v>0.46</v>
      </c>
      <c r="C74" s="7">
        <v>0.6100000000000001</v>
      </c>
      <c r="D74" s="24">
        <v>0.64</v>
      </c>
      <c r="E74" s="24">
        <v>9</v>
      </c>
      <c r="F74" s="24">
        <v>9</v>
      </c>
      <c r="G74" s="8">
        <f t="shared" si="2"/>
        <v>6.7777777777777784E-2</v>
      </c>
      <c r="H74" s="8">
        <f t="shared" si="3"/>
        <v>7.1111111111111111E-2</v>
      </c>
      <c r="I74" s="67">
        <f>IFERROR((C74-B74),"")</f>
        <v>0.15000000000000008</v>
      </c>
      <c r="J74" s="119">
        <f t="shared" si="4"/>
        <v>0.32608695652173925</v>
      </c>
      <c r="K74" s="67">
        <f t="shared" si="5"/>
        <v>2.9999999999999916E-2</v>
      </c>
      <c r="L74" s="119">
        <f t="shared" si="6"/>
        <v>4.9180327868852292E-2</v>
      </c>
    </row>
    <row r="75" spans="1:12" x14ac:dyDescent="0.3">
      <c r="A75" s="34" t="s">
        <v>55</v>
      </c>
      <c r="B75" s="69">
        <v>0.19</v>
      </c>
      <c r="C75" s="59">
        <v>0.19</v>
      </c>
      <c r="D75" s="120">
        <v>0.22</v>
      </c>
      <c r="E75" s="120">
        <v>1</v>
      </c>
      <c r="F75" s="120">
        <v>1</v>
      </c>
      <c r="G75" s="153">
        <f t="shared" si="2"/>
        <v>0.19</v>
      </c>
      <c r="H75" s="153">
        <f t="shared" si="3"/>
        <v>0.22</v>
      </c>
      <c r="I75" s="69">
        <f>IFERROR((C75-B75),"")</f>
        <v>0</v>
      </c>
      <c r="J75" s="121">
        <f t="shared" si="4"/>
        <v>0</v>
      </c>
      <c r="K75" s="69">
        <f t="shared" si="5"/>
        <v>0.03</v>
      </c>
      <c r="L75" s="121">
        <f t="shared" si="6"/>
        <v>0.15789473684210531</v>
      </c>
    </row>
    <row r="76" spans="1:12" x14ac:dyDescent="0.3">
      <c r="A76" s="34" t="s">
        <v>56</v>
      </c>
      <c r="B76" s="69">
        <v>0.27</v>
      </c>
      <c r="C76" s="59">
        <v>0.42000000000000004</v>
      </c>
      <c r="D76" s="120">
        <v>0.42</v>
      </c>
      <c r="E76" s="120">
        <v>3</v>
      </c>
      <c r="F76" s="120">
        <v>3</v>
      </c>
      <c r="G76" s="153">
        <f t="shared" si="2"/>
        <v>0.14000000000000001</v>
      </c>
      <c r="H76" s="153">
        <f t="shared" si="3"/>
        <v>0.13999999999999999</v>
      </c>
      <c r="I76" s="69">
        <f>IFERROR((C76-B76),"")</f>
        <v>0.15000000000000002</v>
      </c>
      <c r="J76" s="121">
        <f t="shared" si="4"/>
        <v>0.55555555555555558</v>
      </c>
      <c r="K76" s="69">
        <f t="shared" si="5"/>
        <v>0</v>
      </c>
      <c r="L76" s="121">
        <f t="shared" si="6"/>
        <v>0</v>
      </c>
    </row>
    <row r="77" spans="1:12" x14ac:dyDescent="0.3">
      <c r="A77" s="34" t="s">
        <v>71</v>
      </c>
      <c r="B77" s="69"/>
      <c r="C77" s="59"/>
      <c r="D77" s="120">
        <v>0</v>
      </c>
      <c r="E77" s="120">
        <v>5</v>
      </c>
      <c r="F77" s="120">
        <v>5</v>
      </c>
      <c r="G77" s="153">
        <f t="shared" ref="G77:H78" si="8">IFERROR(C77/E77,"")</f>
        <v>0</v>
      </c>
      <c r="H77" s="153">
        <f t="shared" ref="H77" si="9">IFERROR(D77/F77,"")</f>
        <v>0</v>
      </c>
      <c r="I77" s="69">
        <f>IFERROR((C77-B77),"")</f>
        <v>0</v>
      </c>
      <c r="J77" s="121"/>
      <c r="K77" s="69">
        <f t="shared" si="5"/>
        <v>0</v>
      </c>
      <c r="L77" s="121"/>
    </row>
    <row r="78" spans="1:12" x14ac:dyDescent="0.3">
      <c r="A78" s="60" t="s">
        <v>57</v>
      </c>
      <c r="B78" s="61">
        <f>SUM(B11,B20,B24,B26,B30,B40,B46,B48,B53,B56,B61,B63,B65,B67,B69,B74)</f>
        <v>11574.42</v>
      </c>
      <c r="C78" s="61">
        <f>SUM(C74,C69,C67,C65,C63,C61,C56,C53,C48,C46,C40,C30,C26,C24,C20,C11)</f>
        <v>10226.52</v>
      </c>
      <c r="D78" s="61">
        <f>SUM(D11,D20,D24,D26,D30,D40,D46,D48,D53,D56,D61,D63,D65,D67,D69,D74,D71)</f>
        <v>11157.079250000001</v>
      </c>
      <c r="E78" s="61">
        <f>SUM(E74,E71,E69,E67,E65,E63,E61,E56,E53,E48,E46,E40,E30,E26,E20,E24,E11)</f>
        <v>14438.77</v>
      </c>
      <c r="F78" s="61">
        <f>SUM(F74,F71,F69,F67,F65,F63,F61,F56,F53,F48,F46,F40,F30,F26,F20,F24,F11)</f>
        <v>13685</v>
      </c>
      <c r="G78" s="154">
        <f t="shared" si="8"/>
        <v>0.70826808654753837</v>
      </c>
      <c r="H78" s="154">
        <f t="shared" si="8"/>
        <v>0.81527798684691277</v>
      </c>
      <c r="I78" s="91">
        <f>C78-B78</f>
        <v>-1347.8999999999996</v>
      </c>
      <c r="J78" s="122">
        <f>(C78/B78)-1</f>
        <v>-0.11645507939058719</v>
      </c>
      <c r="K78" s="61">
        <f>D78-C78</f>
        <v>930.55925000000025</v>
      </c>
      <c r="L78" s="122">
        <f>(D78/C78)-1</f>
        <v>9.0994712766415242E-2</v>
      </c>
    </row>
    <row r="79" spans="1:12" x14ac:dyDescent="0.3">
      <c r="D79" s="343"/>
      <c r="I79" s="37"/>
      <c r="J79" s="37"/>
    </row>
    <row r="80" spans="1:12" x14ac:dyDescent="0.3">
      <c r="B80" s="344" t="s">
        <v>206</v>
      </c>
      <c r="C80" s="344"/>
      <c r="D80" s="344"/>
    </row>
    <row r="82" spans="4:4" x14ac:dyDescent="0.3">
      <c r="D82" s="48"/>
    </row>
    <row r="85" spans="4:4" ht="15" customHeight="1" x14ac:dyDescent="0.3"/>
  </sheetData>
  <mergeCells count="6">
    <mergeCell ref="A9:A10"/>
    <mergeCell ref="B9:D9"/>
    <mergeCell ref="I9:J9"/>
    <mergeCell ref="K9:L9"/>
    <mergeCell ref="G9:H9"/>
    <mergeCell ref="E9:F9"/>
  </mergeCells>
  <conditionalFormatting sqref="L78">
    <cfRule type="cellIs" dxfId="185" priority="93" stopIfTrue="1" operator="lessThan">
      <formula>0</formula>
    </cfRule>
  </conditionalFormatting>
  <conditionalFormatting sqref="I78">
    <cfRule type="cellIs" dxfId="184" priority="95" stopIfTrue="1" operator="lessThan">
      <formula>0</formula>
    </cfRule>
  </conditionalFormatting>
  <conditionalFormatting sqref="J71">
    <cfRule type="cellIs" dxfId="183" priority="66" stopIfTrue="1" operator="lessThan">
      <formula>0</formula>
    </cfRule>
  </conditionalFormatting>
  <conditionalFormatting sqref="K12:K18">
    <cfRule type="cellIs" dxfId="182" priority="100" stopIfTrue="1" operator="lessThan">
      <formula>0</formula>
    </cfRule>
  </conditionalFormatting>
  <conditionalFormatting sqref="K19:K66 K72:K77 K68:K70">
    <cfRule type="cellIs" dxfId="181" priority="101" stopIfTrue="1" operator="lessThan">
      <formula>0</formula>
    </cfRule>
  </conditionalFormatting>
  <conditionalFormatting sqref="K11">
    <cfRule type="cellIs" dxfId="180" priority="99" stopIfTrue="1" operator="lessThan">
      <formula>0</formula>
    </cfRule>
  </conditionalFormatting>
  <conditionalFormatting sqref="L11:L66 L72:L77 L68:L70">
    <cfRule type="cellIs" dxfId="179" priority="96" stopIfTrue="1" operator="lessThan">
      <formula>0</formula>
    </cfRule>
  </conditionalFormatting>
  <conditionalFormatting sqref="J78">
    <cfRule type="cellIs" dxfId="178" priority="94" stopIfTrue="1" operator="lessThan">
      <formula>0</formula>
    </cfRule>
  </conditionalFormatting>
  <conditionalFormatting sqref="I71">
    <cfRule type="cellIs" dxfId="177" priority="68" stopIfTrue="1" operator="lessThan">
      <formula>0</formula>
    </cfRule>
  </conditionalFormatting>
  <conditionalFormatting sqref="K71">
    <cfRule type="cellIs" dxfId="176" priority="67" stopIfTrue="1" operator="lessThan">
      <formula>0</formula>
    </cfRule>
  </conditionalFormatting>
  <conditionalFormatting sqref="L71">
    <cfRule type="cellIs" dxfId="175" priority="65" stopIfTrue="1" operator="lessThan">
      <formula>0</formula>
    </cfRule>
  </conditionalFormatting>
  <conditionalFormatting sqref="I53">
    <cfRule type="cellIs" dxfId="174" priority="64" stopIfTrue="1" operator="lessThan">
      <formula>0</formula>
    </cfRule>
  </conditionalFormatting>
  <conditionalFormatting sqref="I48">
    <cfRule type="cellIs" dxfId="173" priority="63" stopIfTrue="1" operator="lessThan">
      <formula>0</formula>
    </cfRule>
  </conditionalFormatting>
  <conditionalFormatting sqref="I74">
    <cfRule type="cellIs" dxfId="172" priority="62" stopIfTrue="1" operator="lessThan">
      <formula>0</formula>
    </cfRule>
  </conditionalFormatting>
  <conditionalFormatting sqref="I69">
    <cfRule type="cellIs" dxfId="171" priority="61" stopIfTrue="1" operator="lessThan">
      <formula>0</formula>
    </cfRule>
  </conditionalFormatting>
  <conditionalFormatting sqref="I67">
    <cfRule type="cellIs" dxfId="170" priority="60" stopIfTrue="1" operator="lessThan">
      <formula>0</formula>
    </cfRule>
  </conditionalFormatting>
  <conditionalFormatting sqref="I65">
    <cfRule type="cellIs" dxfId="169" priority="59" stopIfTrue="1" operator="lessThan">
      <formula>0</formula>
    </cfRule>
  </conditionalFormatting>
  <conditionalFormatting sqref="I63">
    <cfRule type="cellIs" dxfId="168" priority="58" stopIfTrue="1" operator="lessThan">
      <formula>0</formula>
    </cfRule>
  </conditionalFormatting>
  <conditionalFormatting sqref="I61">
    <cfRule type="cellIs" dxfId="167" priority="57" stopIfTrue="1" operator="lessThan">
      <formula>0</formula>
    </cfRule>
  </conditionalFormatting>
  <conditionalFormatting sqref="I26">
    <cfRule type="cellIs" dxfId="166" priority="56" stopIfTrue="1" operator="lessThan">
      <formula>0</formula>
    </cfRule>
  </conditionalFormatting>
  <conditionalFormatting sqref="I30">
    <cfRule type="cellIs" dxfId="165" priority="55" stopIfTrue="1" operator="lessThan">
      <formula>0</formula>
    </cfRule>
  </conditionalFormatting>
  <conditionalFormatting sqref="I12:I19">
    <cfRule type="cellIs" dxfId="164" priority="54" stopIfTrue="1" operator="lessThan">
      <formula>0</formula>
    </cfRule>
  </conditionalFormatting>
  <conditionalFormatting sqref="I21:I23">
    <cfRule type="cellIs" dxfId="163" priority="53" stopIfTrue="1" operator="lessThan">
      <formula>0</formula>
    </cfRule>
  </conditionalFormatting>
  <conditionalFormatting sqref="I25">
    <cfRule type="cellIs" dxfId="162" priority="52" stopIfTrue="1" operator="lessThan">
      <formula>0</formula>
    </cfRule>
  </conditionalFormatting>
  <conditionalFormatting sqref="I27:I29">
    <cfRule type="cellIs" dxfId="161" priority="51" stopIfTrue="1" operator="lessThan">
      <formula>0</formula>
    </cfRule>
  </conditionalFormatting>
  <conditionalFormatting sqref="I31:I39">
    <cfRule type="cellIs" dxfId="160" priority="50" stopIfTrue="1" operator="lessThan">
      <formula>0</formula>
    </cfRule>
  </conditionalFormatting>
  <conditionalFormatting sqref="I41:I45">
    <cfRule type="cellIs" dxfId="159" priority="49" stopIfTrue="1" operator="lessThan">
      <formula>0</formula>
    </cfRule>
  </conditionalFormatting>
  <conditionalFormatting sqref="I47">
    <cfRule type="cellIs" dxfId="158" priority="48" stopIfTrue="1" operator="lessThan">
      <formula>0</formula>
    </cfRule>
  </conditionalFormatting>
  <conditionalFormatting sqref="I49:I52">
    <cfRule type="cellIs" dxfId="157" priority="47" stopIfTrue="1" operator="lessThan">
      <formula>0</formula>
    </cfRule>
  </conditionalFormatting>
  <conditionalFormatting sqref="I54:I55">
    <cfRule type="cellIs" dxfId="156" priority="46" stopIfTrue="1" operator="lessThan">
      <formula>0</formula>
    </cfRule>
  </conditionalFormatting>
  <conditionalFormatting sqref="I57:I60">
    <cfRule type="cellIs" dxfId="155" priority="45" stopIfTrue="1" operator="lessThan">
      <formula>0</formula>
    </cfRule>
  </conditionalFormatting>
  <conditionalFormatting sqref="I62">
    <cfRule type="cellIs" dxfId="154" priority="44" stopIfTrue="1" operator="lessThan">
      <formula>0</formula>
    </cfRule>
  </conditionalFormatting>
  <conditionalFormatting sqref="I64">
    <cfRule type="cellIs" dxfId="153" priority="43" stopIfTrue="1" operator="lessThan">
      <formula>0</formula>
    </cfRule>
  </conditionalFormatting>
  <conditionalFormatting sqref="I66">
    <cfRule type="cellIs" dxfId="152" priority="42" stopIfTrue="1" operator="lessThan">
      <formula>0</formula>
    </cfRule>
  </conditionalFormatting>
  <conditionalFormatting sqref="I68">
    <cfRule type="cellIs" dxfId="151" priority="41" stopIfTrue="1" operator="lessThan">
      <formula>0</formula>
    </cfRule>
  </conditionalFormatting>
  <conditionalFormatting sqref="I70">
    <cfRule type="cellIs" dxfId="150" priority="40" stopIfTrue="1" operator="lessThan">
      <formula>0</formula>
    </cfRule>
  </conditionalFormatting>
  <conditionalFormatting sqref="I75:I77">
    <cfRule type="cellIs" dxfId="149" priority="39" stopIfTrue="1" operator="lessThan">
      <formula>0</formula>
    </cfRule>
  </conditionalFormatting>
  <conditionalFormatting sqref="J75:J77">
    <cfRule type="cellIs" dxfId="148" priority="38" stopIfTrue="1" operator="lessThan">
      <formula>0</formula>
    </cfRule>
  </conditionalFormatting>
  <conditionalFormatting sqref="J70">
    <cfRule type="cellIs" dxfId="147" priority="37" stopIfTrue="1" operator="lessThan">
      <formula>0</formula>
    </cfRule>
  </conditionalFormatting>
  <conditionalFormatting sqref="J68">
    <cfRule type="cellIs" dxfId="146" priority="36" stopIfTrue="1" operator="lessThan">
      <formula>0</formula>
    </cfRule>
  </conditionalFormatting>
  <conditionalFormatting sqref="J66">
    <cfRule type="cellIs" dxfId="145" priority="35" stopIfTrue="1" operator="lessThan">
      <formula>0</formula>
    </cfRule>
  </conditionalFormatting>
  <conditionalFormatting sqref="J64">
    <cfRule type="cellIs" dxfId="144" priority="34" stopIfTrue="1" operator="lessThan">
      <formula>0</formula>
    </cfRule>
  </conditionalFormatting>
  <conditionalFormatting sqref="J62">
    <cfRule type="cellIs" dxfId="143" priority="33" stopIfTrue="1" operator="lessThan">
      <formula>0</formula>
    </cfRule>
  </conditionalFormatting>
  <conditionalFormatting sqref="J58">
    <cfRule type="cellIs" dxfId="142" priority="32" stopIfTrue="1" operator="lessThan">
      <formula>0</formula>
    </cfRule>
  </conditionalFormatting>
  <conditionalFormatting sqref="J57">
    <cfRule type="cellIs" dxfId="141" priority="31" stopIfTrue="1" operator="lessThan">
      <formula>0</formula>
    </cfRule>
  </conditionalFormatting>
  <conditionalFormatting sqref="J59:J60">
    <cfRule type="cellIs" dxfId="140" priority="30" stopIfTrue="1" operator="lessThan">
      <formula>0</formula>
    </cfRule>
  </conditionalFormatting>
  <conditionalFormatting sqref="J54:J55">
    <cfRule type="cellIs" dxfId="139" priority="29" stopIfTrue="1" operator="lessThan">
      <formula>0</formula>
    </cfRule>
  </conditionalFormatting>
  <conditionalFormatting sqref="J49:J52">
    <cfRule type="cellIs" dxfId="138" priority="28" stopIfTrue="1" operator="lessThan">
      <formula>0</formula>
    </cfRule>
  </conditionalFormatting>
  <conditionalFormatting sqref="J12:J19">
    <cfRule type="cellIs" dxfId="137" priority="26" stopIfTrue="1" operator="lessThan">
      <formula>0</formula>
    </cfRule>
  </conditionalFormatting>
  <conditionalFormatting sqref="J21:J23">
    <cfRule type="cellIs" dxfId="136" priority="25" stopIfTrue="1" operator="lessThan">
      <formula>0</formula>
    </cfRule>
  </conditionalFormatting>
  <conditionalFormatting sqref="J25">
    <cfRule type="cellIs" dxfId="135" priority="24" stopIfTrue="1" operator="lessThan">
      <formula>0</formula>
    </cfRule>
  </conditionalFormatting>
  <conditionalFormatting sqref="J27:J29">
    <cfRule type="cellIs" dxfId="134" priority="23" stopIfTrue="1" operator="lessThan">
      <formula>0</formula>
    </cfRule>
  </conditionalFormatting>
  <conditionalFormatting sqref="J31:J39">
    <cfRule type="cellIs" dxfId="133" priority="22" stopIfTrue="1" operator="lessThan">
      <formula>0</formula>
    </cfRule>
  </conditionalFormatting>
  <conditionalFormatting sqref="J41:J45">
    <cfRule type="cellIs" dxfId="132" priority="21" stopIfTrue="1" operator="lessThan">
      <formula>0</formula>
    </cfRule>
  </conditionalFormatting>
  <conditionalFormatting sqref="J47">
    <cfRule type="cellIs" dxfId="131" priority="20" stopIfTrue="1" operator="lessThan">
      <formula>0</formula>
    </cfRule>
  </conditionalFormatting>
  <conditionalFormatting sqref="J74">
    <cfRule type="cellIs" dxfId="130" priority="18" stopIfTrue="1" operator="lessThan">
      <formula>0</formula>
    </cfRule>
  </conditionalFormatting>
  <conditionalFormatting sqref="J69">
    <cfRule type="cellIs" dxfId="129" priority="17" stopIfTrue="1" operator="lessThan">
      <formula>0</formula>
    </cfRule>
  </conditionalFormatting>
  <conditionalFormatting sqref="J67">
    <cfRule type="cellIs" dxfId="128" priority="16" stopIfTrue="1" operator="lessThan">
      <formula>0</formula>
    </cfRule>
  </conditionalFormatting>
  <conditionalFormatting sqref="J65">
    <cfRule type="cellIs" dxfId="127" priority="15" stopIfTrue="1" operator="lessThan">
      <formula>0</formula>
    </cfRule>
  </conditionalFormatting>
  <conditionalFormatting sqref="J63">
    <cfRule type="cellIs" dxfId="126" priority="14" stopIfTrue="1" operator="lessThan">
      <formula>0</formula>
    </cfRule>
  </conditionalFormatting>
  <conditionalFormatting sqref="J61">
    <cfRule type="cellIs" dxfId="125" priority="13" stopIfTrue="1" operator="lessThan">
      <formula>0</formula>
    </cfRule>
  </conditionalFormatting>
  <conditionalFormatting sqref="J56">
    <cfRule type="cellIs" dxfId="124" priority="12" stopIfTrue="1" operator="lessThan">
      <formula>0</formula>
    </cfRule>
  </conditionalFormatting>
  <conditionalFormatting sqref="J53">
    <cfRule type="cellIs" dxfId="123" priority="11" stopIfTrue="1" operator="lessThan">
      <formula>0</formula>
    </cfRule>
  </conditionalFormatting>
  <conditionalFormatting sqref="J48">
    <cfRule type="cellIs" dxfId="122" priority="10" stopIfTrue="1" operator="lessThan">
      <formula>0</formula>
    </cfRule>
  </conditionalFormatting>
  <conditionalFormatting sqref="J46">
    <cfRule type="cellIs" dxfId="121" priority="9" stopIfTrue="1" operator="lessThan">
      <formula>0</formula>
    </cfRule>
  </conditionalFormatting>
  <conditionalFormatting sqref="J40">
    <cfRule type="cellIs" dxfId="120" priority="8" stopIfTrue="1" operator="lessThan">
      <formula>0</formula>
    </cfRule>
  </conditionalFormatting>
  <conditionalFormatting sqref="J30">
    <cfRule type="cellIs" dxfId="119" priority="7" stopIfTrue="1" operator="lessThan">
      <formula>0</formula>
    </cfRule>
  </conditionalFormatting>
  <conditionalFormatting sqref="J26">
    <cfRule type="cellIs" dxfId="118" priority="6" stopIfTrue="1" operator="lessThan">
      <formula>0</formula>
    </cfRule>
  </conditionalFormatting>
  <conditionalFormatting sqref="J11">
    <cfRule type="cellIs" dxfId="117" priority="5" stopIfTrue="1" operator="lessThan">
      <formula>0</formula>
    </cfRule>
  </conditionalFormatting>
  <conditionalFormatting sqref="J20">
    <cfRule type="cellIs" dxfId="116" priority="4" stopIfTrue="1" operator="lessThan">
      <formula>0</formula>
    </cfRule>
  </conditionalFormatting>
  <conditionalFormatting sqref="K67">
    <cfRule type="cellIs" dxfId="115" priority="2" stopIfTrue="1" operator="lessThan">
      <formula>0</formula>
    </cfRule>
  </conditionalFormatting>
  <conditionalFormatting sqref="L67">
    <cfRule type="cellIs" dxfId="114" priority="1" stopIfTrue="1" operator="lessThan">
      <formula>0</formula>
    </cfRule>
  </conditionalFormatting>
  <hyperlinks>
    <hyperlink ref="B2" r:id="rId1" xr:uid="{00000000-0004-0000-0600-000000000000}"/>
    <hyperlink ref="B1" r:id="rId2" xr:uid="{00000000-0004-0000-0600-000001000000}"/>
    <hyperlink ref="I1" location="ÍNDICE!A1" display="ÍNDICE!A1" xr:uid="{00000000-0004-0000-0600-000002000000}"/>
    <hyperlink ref="B3" r:id="rId3" xr:uid="{00000000-0004-0000-0600-000003000000}"/>
  </hyperlinks>
  <pageMargins left="0.7" right="0.7" top="0.75" bottom="0.75" header="0.3" footer="0.3"/>
  <pageSetup paperSize="9" orientation="portrait" r:id="rId4"/>
  <ignoredErrors>
    <ignoredError sqref="B20:C20" formulaRange="1"/>
  </ignoredErrors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/>
  </sheetPr>
  <dimension ref="A1:L78"/>
  <sheetViews>
    <sheetView topLeftCell="A46" zoomScale="90" zoomScaleNormal="90" workbookViewId="0">
      <selection activeCell="I53" sqref="I53"/>
    </sheetView>
  </sheetViews>
  <sheetFormatPr baseColWidth="10" defaultRowHeight="14.4" x14ac:dyDescent="0.3"/>
  <cols>
    <col min="1" max="1" width="21.5546875" bestFit="1" customWidth="1"/>
    <col min="5" max="5" width="13" bestFit="1" customWidth="1"/>
    <col min="7" max="7" width="12.6640625" customWidth="1"/>
    <col min="8" max="8" width="13.33203125" customWidth="1"/>
    <col min="9" max="9" width="13" bestFit="1" customWidth="1"/>
    <col min="11" max="11" width="13" bestFit="1" customWidth="1"/>
  </cols>
  <sheetData>
    <row r="1" spans="1:12" x14ac:dyDescent="0.3">
      <c r="A1" s="157" t="s">
        <v>141</v>
      </c>
      <c r="B1" s="49" t="s">
        <v>147</v>
      </c>
      <c r="H1" s="243" t="s">
        <v>156</v>
      </c>
      <c r="I1" s="49" t="s">
        <v>157</v>
      </c>
    </row>
    <row r="2" spans="1:12" x14ac:dyDescent="0.3">
      <c r="A2" s="38"/>
      <c r="B2" s="49" t="s">
        <v>142</v>
      </c>
    </row>
    <row r="3" spans="1:12" x14ac:dyDescent="0.3">
      <c r="A3" s="38"/>
      <c r="B3" s="49" t="s">
        <v>190</v>
      </c>
    </row>
    <row r="4" spans="1:12" x14ac:dyDescent="0.3">
      <c r="A4" s="38"/>
      <c r="B4" s="49"/>
    </row>
    <row r="5" spans="1:12" x14ac:dyDescent="0.3">
      <c r="A5" s="38"/>
      <c r="B5" s="49"/>
    </row>
    <row r="7" spans="1:12" ht="20.399999999999999" x14ac:dyDescent="0.3">
      <c r="A7" s="58" t="s">
        <v>72</v>
      </c>
    </row>
    <row r="9" spans="1:12" ht="42.9" customHeight="1" x14ac:dyDescent="0.3">
      <c r="A9" s="374" t="s">
        <v>58</v>
      </c>
      <c r="B9" s="374" t="s">
        <v>1</v>
      </c>
      <c r="C9" s="374"/>
      <c r="D9" s="374"/>
      <c r="E9" s="374" t="s">
        <v>84</v>
      </c>
      <c r="F9" s="374"/>
      <c r="G9" s="374" t="s">
        <v>85</v>
      </c>
      <c r="H9" s="374"/>
      <c r="I9" s="374" t="s">
        <v>2</v>
      </c>
      <c r="J9" s="374"/>
      <c r="K9" s="374" t="s">
        <v>3</v>
      </c>
      <c r="L9" s="374"/>
    </row>
    <row r="10" spans="1:12" ht="15" customHeight="1" x14ac:dyDescent="0.3">
      <c r="A10" s="374"/>
      <c r="B10" s="341">
        <v>2019</v>
      </c>
      <c r="C10" s="341">
        <v>2020</v>
      </c>
      <c r="D10" s="341">
        <v>2021</v>
      </c>
      <c r="E10" s="341">
        <v>2020</v>
      </c>
      <c r="F10" s="341">
        <v>2021</v>
      </c>
      <c r="G10" s="341">
        <v>2020</v>
      </c>
      <c r="H10" s="341">
        <v>2021</v>
      </c>
      <c r="I10" s="341" t="s">
        <v>4</v>
      </c>
      <c r="J10" s="341" t="s">
        <v>5</v>
      </c>
      <c r="K10" s="341" t="s">
        <v>4</v>
      </c>
      <c r="L10" s="341" t="s">
        <v>5</v>
      </c>
    </row>
    <row r="11" spans="1:12" x14ac:dyDescent="0.3">
      <c r="A11" s="31" t="s">
        <v>6</v>
      </c>
      <c r="B11" s="4">
        <v>401.53</v>
      </c>
      <c r="C11" s="4">
        <v>558.06999999999994</v>
      </c>
      <c r="D11" s="4">
        <v>553.35</v>
      </c>
      <c r="E11" s="4">
        <v>2247</v>
      </c>
      <c r="F11" s="4">
        <v>2266</v>
      </c>
      <c r="G11" s="64">
        <f t="shared" ref="G11:H12" si="0">IFERROR(C11/E11,"")</f>
        <v>0.24836226079216731</v>
      </c>
      <c r="H11" s="64">
        <f t="shared" si="0"/>
        <v>0.24419682259488085</v>
      </c>
      <c r="I11" s="67">
        <f>C11-B11</f>
        <v>156.53999999999996</v>
      </c>
      <c r="J11" s="123">
        <f t="shared" ref="J11:J23" si="1">IFERROR((C11/B11)-1,"")</f>
        <v>0.38985879012776126</v>
      </c>
      <c r="K11" s="83">
        <f>D11-C11</f>
        <v>-4.7199999999999136</v>
      </c>
      <c r="L11" s="127">
        <f>(D11/C11)-1</f>
        <v>-8.4577203576611248E-3</v>
      </c>
    </row>
    <row r="12" spans="1:12" x14ac:dyDescent="0.3">
      <c r="A12" s="33" t="s">
        <v>7</v>
      </c>
      <c r="B12" s="77">
        <v>7.8399999999999981</v>
      </c>
      <c r="C12" s="77">
        <v>17.53</v>
      </c>
      <c r="D12" s="120">
        <v>23.520000000000003</v>
      </c>
      <c r="E12" s="77">
        <v>35</v>
      </c>
      <c r="F12" s="120">
        <v>35</v>
      </c>
      <c r="G12" s="153">
        <f t="shared" si="0"/>
        <v>0.50085714285714289</v>
      </c>
      <c r="H12" s="153">
        <f t="shared" si="0"/>
        <v>0.67200000000000004</v>
      </c>
      <c r="I12" s="69">
        <f>C12-B12</f>
        <v>9.6900000000000031</v>
      </c>
      <c r="J12" s="121">
        <f t="shared" si="1"/>
        <v>1.2359693877551026</v>
      </c>
      <c r="K12" s="69">
        <f>D12-C12</f>
        <v>5.990000000000002</v>
      </c>
      <c r="L12" s="121">
        <f>(D12/C12)-1</f>
        <v>0.34169994295493455</v>
      </c>
    </row>
    <row r="13" spans="1:12" ht="15" customHeight="1" x14ac:dyDescent="0.3">
      <c r="A13" s="33" t="s">
        <v>8</v>
      </c>
      <c r="B13" s="77">
        <v>5.62</v>
      </c>
      <c r="C13" s="77">
        <v>5.91</v>
      </c>
      <c r="D13" s="120">
        <v>5.79</v>
      </c>
      <c r="E13" s="77">
        <v>19</v>
      </c>
      <c r="F13" s="120">
        <v>19</v>
      </c>
      <c r="G13" s="153">
        <f t="shared" ref="G13:G76" si="2">IFERROR(C13/E13,"")</f>
        <v>0.31105263157894736</v>
      </c>
      <c r="H13" s="153">
        <f t="shared" ref="H13:H76" si="3">IFERROR(D13/F13,"")</f>
        <v>0.30473684210526314</v>
      </c>
      <c r="I13" s="69">
        <f t="shared" ref="I13:I14" si="4">C13-B13</f>
        <v>0.29000000000000004</v>
      </c>
      <c r="J13" s="121">
        <f t="shared" si="1"/>
        <v>5.1601423487544595E-2</v>
      </c>
      <c r="K13" s="69">
        <f t="shared" ref="K13:K77" si="5">D13-C13</f>
        <v>-0.12000000000000011</v>
      </c>
      <c r="L13" s="121">
        <f t="shared" ref="L13:L77" si="6">(D13/C13)-1</f>
        <v>-2.0304568527918843E-2</v>
      </c>
    </row>
    <row r="14" spans="1:12" ht="15" customHeight="1" x14ac:dyDescent="0.3">
      <c r="A14" s="33" t="s">
        <v>9</v>
      </c>
      <c r="B14" s="77">
        <v>2.2699999999999996</v>
      </c>
      <c r="C14" s="77">
        <v>11.74</v>
      </c>
      <c r="D14" s="120">
        <v>6.0499999999999989</v>
      </c>
      <c r="E14" s="77">
        <v>12</v>
      </c>
      <c r="F14" s="120">
        <v>6</v>
      </c>
      <c r="G14" s="153">
        <f t="shared" si="2"/>
        <v>0.97833333333333339</v>
      </c>
      <c r="H14" s="153">
        <f t="shared" si="3"/>
        <v>1.0083333333333331</v>
      </c>
      <c r="I14" s="69">
        <f t="shared" si="4"/>
        <v>9.4700000000000006</v>
      </c>
      <c r="J14" s="121">
        <f t="shared" si="1"/>
        <v>4.1718061674008817</v>
      </c>
      <c r="K14" s="69">
        <f t="shared" si="5"/>
        <v>-5.6900000000000013</v>
      </c>
      <c r="L14" s="121">
        <f t="shared" si="6"/>
        <v>-0.48466780238500862</v>
      </c>
    </row>
    <row r="15" spans="1:12" x14ac:dyDescent="0.3">
      <c r="A15" s="33" t="s">
        <v>10</v>
      </c>
      <c r="B15" s="77">
        <v>193.32999999999996</v>
      </c>
      <c r="C15" s="77">
        <v>276.04000000000002</v>
      </c>
      <c r="D15" s="120">
        <v>276.02999999999997</v>
      </c>
      <c r="E15" s="77">
        <v>999</v>
      </c>
      <c r="F15" s="120">
        <v>1048</v>
      </c>
      <c r="G15" s="153">
        <f t="shared" si="2"/>
        <v>0.27631631631631631</v>
      </c>
      <c r="H15" s="153">
        <f t="shared" si="3"/>
        <v>0.26338740458015264</v>
      </c>
      <c r="I15" s="69">
        <f t="shared" ref="I15:I18" si="7">C15-B15</f>
        <v>82.710000000000065</v>
      </c>
      <c r="J15" s="121">
        <f t="shared" si="1"/>
        <v>0.42781772099519011</v>
      </c>
      <c r="K15" s="69">
        <f t="shared" si="5"/>
        <v>-1.0000000000047748E-2</v>
      </c>
      <c r="L15" s="121">
        <f t="shared" si="6"/>
        <v>-3.6226633821412335E-5</v>
      </c>
    </row>
    <row r="16" spans="1:12" x14ac:dyDescent="0.3">
      <c r="A16" s="33" t="s">
        <v>11</v>
      </c>
      <c r="B16" s="77">
        <v>1.32</v>
      </c>
      <c r="C16" s="77">
        <v>1.56</v>
      </c>
      <c r="D16" s="120">
        <v>1.57</v>
      </c>
      <c r="E16" s="77">
        <v>2</v>
      </c>
      <c r="F16" s="120">
        <v>2</v>
      </c>
      <c r="G16" s="153">
        <f t="shared" si="2"/>
        <v>0.78</v>
      </c>
      <c r="H16" s="153">
        <f t="shared" si="3"/>
        <v>0.78500000000000003</v>
      </c>
      <c r="I16" s="69">
        <f t="shared" si="7"/>
        <v>0.24</v>
      </c>
      <c r="J16" s="121">
        <f t="shared" si="1"/>
        <v>0.18181818181818188</v>
      </c>
      <c r="K16" s="69">
        <f t="shared" si="5"/>
        <v>1.0000000000000009E-2</v>
      </c>
      <c r="L16" s="121">
        <f t="shared" si="6"/>
        <v>6.4102564102563875E-3</v>
      </c>
    </row>
    <row r="17" spans="1:12" x14ac:dyDescent="0.3">
      <c r="A17" s="33" t="s">
        <v>12</v>
      </c>
      <c r="B17" s="77">
        <v>150.41</v>
      </c>
      <c r="C17" s="77">
        <v>175.13999999999996</v>
      </c>
      <c r="D17" s="120">
        <v>170.42</v>
      </c>
      <c r="E17" s="77">
        <v>1026</v>
      </c>
      <c r="F17" s="120">
        <v>1004</v>
      </c>
      <c r="G17" s="153">
        <f t="shared" si="2"/>
        <v>0.17070175438596488</v>
      </c>
      <c r="H17" s="153">
        <f t="shared" si="3"/>
        <v>0.16974103585657369</v>
      </c>
      <c r="I17" s="69">
        <f t="shared" si="7"/>
        <v>24.729999999999961</v>
      </c>
      <c r="J17" s="121">
        <f t="shared" si="1"/>
        <v>0.16441725949072516</v>
      </c>
      <c r="K17" s="69">
        <f t="shared" si="5"/>
        <v>-4.7199999999999704</v>
      </c>
      <c r="L17" s="121">
        <f t="shared" si="6"/>
        <v>-2.6949868676487188E-2</v>
      </c>
    </row>
    <row r="18" spans="1:12" x14ac:dyDescent="0.3">
      <c r="A18" s="33" t="s">
        <v>13</v>
      </c>
      <c r="B18" s="77">
        <v>34.38000000000001</v>
      </c>
      <c r="C18" s="77">
        <v>57.400000000000006</v>
      </c>
      <c r="D18" s="120">
        <v>55.800000000000011</v>
      </c>
      <c r="E18" s="77">
        <v>141</v>
      </c>
      <c r="F18" s="120">
        <v>138</v>
      </c>
      <c r="G18" s="153">
        <f t="shared" si="2"/>
        <v>0.40709219858156032</v>
      </c>
      <c r="H18" s="153">
        <f t="shared" si="3"/>
        <v>0.40434782608695663</v>
      </c>
      <c r="I18" s="69">
        <f t="shared" si="7"/>
        <v>23.019999999999996</v>
      </c>
      <c r="J18" s="121">
        <f t="shared" si="1"/>
        <v>0.66957533449680007</v>
      </c>
      <c r="K18" s="69">
        <f t="shared" si="5"/>
        <v>-1.5999999999999943</v>
      </c>
      <c r="L18" s="121">
        <f t="shared" si="6"/>
        <v>-2.7874564459930196E-2</v>
      </c>
    </row>
    <row r="19" spans="1:12" x14ac:dyDescent="0.3">
      <c r="A19" s="33" t="s">
        <v>14</v>
      </c>
      <c r="B19" s="77">
        <v>6.3599999999999994</v>
      </c>
      <c r="C19" s="77">
        <v>12.750000000000002</v>
      </c>
      <c r="D19" s="120">
        <v>14.170000000000002</v>
      </c>
      <c r="E19" s="77">
        <v>13</v>
      </c>
      <c r="F19" s="120">
        <v>14</v>
      </c>
      <c r="G19" s="153">
        <f t="shared" si="2"/>
        <v>0.98076923076923095</v>
      </c>
      <c r="H19" s="153">
        <f t="shared" si="3"/>
        <v>1.0121428571428572</v>
      </c>
      <c r="I19" s="69">
        <f>C19-B19</f>
        <v>6.3900000000000023</v>
      </c>
      <c r="J19" s="121">
        <f t="shared" si="1"/>
        <v>1.0047169811320757</v>
      </c>
      <c r="K19" s="69">
        <f t="shared" si="5"/>
        <v>1.42</v>
      </c>
      <c r="L19" s="121">
        <f t="shared" si="6"/>
        <v>0.1113725490196078</v>
      </c>
    </row>
    <row r="20" spans="1:12" x14ac:dyDescent="0.3">
      <c r="A20" s="32" t="s">
        <v>15</v>
      </c>
      <c r="B20" s="7">
        <v>8820.6199999999953</v>
      </c>
      <c r="C20" s="7">
        <v>8969.1200000000026</v>
      </c>
      <c r="D20" s="7">
        <v>8793.6200000000026</v>
      </c>
      <c r="E20" s="7">
        <v>9119</v>
      </c>
      <c r="F20" s="7">
        <v>10698</v>
      </c>
      <c r="G20" s="64">
        <f t="shared" si="2"/>
        <v>0.98356398727930727</v>
      </c>
      <c r="H20" s="64">
        <f t="shared" si="3"/>
        <v>0.82198728734342896</v>
      </c>
      <c r="I20" s="67">
        <f t="shared" ref="I20:I77" si="8">C20-B20</f>
        <v>148.50000000000728</v>
      </c>
      <c r="J20" s="119">
        <f t="shared" si="1"/>
        <v>1.6835551242430524E-2</v>
      </c>
      <c r="K20" s="67">
        <f t="shared" si="5"/>
        <v>-175.5</v>
      </c>
      <c r="L20" s="119">
        <f t="shared" si="6"/>
        <v>-1.9567137021246239E-2</v>
      </c>
    </row>
    <row r="21" spans="1:12" x14ac:dyDescent="0.3">
      <c r="A21" s="33" t="s">
        <v>16</v>
      </c>
      <c r="B21" s="77">
        <v>924.63999999999965</v>
      </c>
      <c r="C21" s="77">
        <v>913.53000000000031</v>
      </c>
      <c r="D21" s="120">
        <v>934.76999999999953</v>
      </c>
      <c r="E21" s="120">
        <v>861</v>
      </c>
      <c r="F21" s="120">
        <v>888</v>
      </c>
      <c r="G21" s="153">
        <f t="shared" si="2"/>
        <v>1.0610104529616728</v>
      </c>
      <c r="H21" s="153">
        <f t="shared" si="3"/>
        <v>1.0526689189189185</v>
      </c>
      <c r="I21" s="69">
        <f t="shared" si="8"/>
        <v>-11.109999999999332</v>
      </c>
      <c r="J21" s="121">
        <f t="shared" si="1"/>
        <v>-1.2015487108495537E-2</v>
      </c>
      <c r="K21" s="69">
        <f t="shared" si="5"/>
        <v>21.239999999999213</v>
      </c>
      <c r="L21" s="121">
        <f t="shared" si="6"/>
        <v>2.3250467964926358E-2</v>
      </c>
    </row>
    <row r="22" spans="1:12" x14ac:dyDescent="0.3">
      <c r="A22" s="47" t="s">
        <v>17</v>
      </c>
      <c r="B22" s="77">
        <v>102.73</v>
      </c>
      <c r="C22" s="77">
        <v>107.17999999999998</v>
      </c>
      <c r="D22" s="120">
        <v>84</v>
      </c>
      <c r="E22" s="120">
        <v>209</v>
      </c>
      <c r="F22" s="120">
        <v>193</v>
      </c>
      <c r="G22" s="153">
        <f t="shared" si="2"/>
        <v>0.51282296650717696</v>
      </c>
      <c r="H22" s="153">
        <f t="shared" si="3"/>
        <v>0.43523316062176165</v>
      </c>
      <c r="I22" s="69">
        <f t="shared" si="8"/>
        <v>4.4499999999999744</v>
      </c>
      <c r="J22" s="121">
        <f t="shared" si="1"/>
        <v>4.3317434050423209E-2</v>
      </c>
      <c r="K22" s="69">
        <f t="shared" si="5"/>
        <v>-23.179999999999978</v>
      </c>
      <c r="L22" s="121">
        <f t="shared" si="6"/>
        <v>-0.21627169247994016</v>
      </c>
    </row>
    <row r="23" spans="1:12" x14ac:dyDescent="0.3">
      <c r="A23" s="33" t="s">
        <v>18</v>
      </c>
      <c r="B23" s="77">
        <v>7793.2499999999964</v>
      </c>
      <c r="C23" s="77">
        <v>7948.4100000000026</v>
      </c>
      <c r="D23" s="77">
        <v>7774.8500000000022</v>
      </c>
      <c r="E23" s="77">
        <v>8049</v>
      </c>
      <c r="F23" s="77">
        <v>9617</v>
      </c>
      <c r="G23" s="153">
        <f t="shared" si="2"/>
        <v>0.98750279537830821</v>
      </c>
      <c r="H23" s="153">
        <f t="shared" si="3"/>
        <v>0.80844858063845293</v>
      </c>
      <c r="I23" s="69">
        <f t="shared" si="8"/>
        <v>155.16000000000622</v>
      </c>
      <c r="J23" s="121">
        <f t="shared" si="1"/>
        <v>1.9909537099413788E-2</v>
      </c>
      <c r="K23" s="69">
        <f t="shared" si="5"/>
        <v>-173.5600000000004</v>
      </c>
      <c r="L23" s="121">
        <f t="shared" si="6"/>
        <v>-2.183581370362131E-2</v>
      </c>
    </row>
    <row r="24" spans="1:12" x14ac:dyDescent="0.3">
      <c r="A24" s="32" t="s">
        <v>68</v>
      </c>
      <c r="B24" s="7">
        <v>0.73000000000000009</v>
      </c>
      <c r="C24" s="7">
        <v>2.2400000000000002</v>
      </c>
      <c r="D24" s="24">
        <v>0.92</v>
      </c>
      <c r="E24" s="24"/>
      <c r="F24" s="24">
        <v>11</v>
      </c>
      <c r="G24" s="64" t="str">
        <f t="shared" si="2"/>
        <v/>
      </c>
      <c r="H24" s="64">
        <f t="shared" si="3"/>
        <v>8.3636363636363634E-2</v>
      </c>
      <c r="I24" s="24">
        <f t="shared" si="8"/>
        <v>1.5100000000000002</v>
      </c>
      <c r="J24" s="119">
        <f t="shared" ref="J24" si="9">IFERROR((C24/B24)-1,"")</f>
        <v>2.0684931506849313</v>
      </c>
      <c r="K24" s="103">
        <f t="shared" si="5"/>
        <v>-1.3200000000000003</v>
      </c>
      <c r="L24" s="119">
        <f t="shared" si="6"/>
        <v>-0.5892857142857143</v>
      </c>
    </row>
    <row r="25" spans="1:12" x14ac:dyDescent="0.3">
      <c r="A25" s="33" t="s">
        <v>68</v>
      </c>
      <c r="B25" s="77">
        <v>0.73000000000000009</v>
      </c>
      <c r="C25" s="77">
        <v>2.2400000000000002</v>
      </c>
      <c r="D25" s="120">
        <v>0.92</v>
      </c>
      <c r="E25" s="120"/>
      <c r="F25" s="120">
        <v>11</v>
      </c>
      <c r="G25" s="153" t="str">
        <f t="shared" si="2"/>
        <v/>
      </c>
      <c r="H25" s="153">
        <f t="shared" si="3"/>
        <v>8.3636363636363634E-2</v>
      </c>
      <c r="I25" s="120">
        <f t="shared" si="8"/>
        <v>1.5100000000000002</v>
      </c>
      <c r="J25" s="121">
        <f>IFERROR((C25/B25)-1,"")</f>
        <v>2.0684931506849313</v>
      </c>
      <c r="K25" s="69">
        <f t="shared" si="5"/>
        <v>-1.3200000000000003</v>
      </c>
      <c r="L25" s="121">
        <f t="shared" si="6"/>
        <v>-0.5892857142857143</v>
      </c>
    </row>
    <row r="26" spans="1:12" x14ac:dyDescent="0.3">
      <c r="A26" s="32" t="s">
        <v>19</v>
      </c>
      <c r="B26" s="7">
        <v>1429.0500000000006</v>
      </c>
      <c r="C26" s="7">
        <v>1556.74</v>
      </c>
      <c r="D26" s="7">
        <v>1693.1500000000005</v>
      </c>
      <c r="E26" s="7">
        <v>2494</v>
      </c>
      <c r="F26" s="7">
        <v>2522</v>
      </c>
      <c r="G26" s="64">
        <f t="shared" si="2"/>
        <v>0.62419406575781877</v>
      </c>
      <c r="H26" s="64">
        <f t="shared" si="3"/>
        <v>0.67135210150674085</v>
      </c>
      <c r="I26" s="67">
        <f t="shared" si="8"/>
        <v>127.68999999999937</v>
      </c>
      <c r="J26" s="8">
        <f t="shared" ref="J26" si="10">IFERROR((C26/B26)-1,"")</f>
        <v>8.9353066722647423E-2</v>
      </c>
      <c r="K26" s="67">
        <f t="shared" si="5"/>
        <v>136.41000000000054</v>
      </c>
      <c r="L26" s="119">
        <f t="shared" si="6"/>
        <v>8.7625422356977012E-2</v>
      </c>
    </row>
    <row r="27" spans="1:12" x14ac:dyDescent="0.3">
      <c r="A27" s="33" t="s">
        <v>20</v>
      </c>
      <c r="B27" s="77">
        <v>1174.1300000000008</v>
      </c>
      <c r="C27" s="77">
        <v>1310.4000000000001</v>
      </c>
      <c r="D27" s="77">
        <v>1422.6400000000006</v>
      </c>
      <c r="E27" s="77">
        <v>1850</v>
      </c>
      <c r="F27" s="77">
        <v>1871</v>
      </c>
      <c r="G27" s="153">
        <f t="shared" si="2"/>
        <v>0.70832432432432435</v>
      </c>
      <c r="H27" s="153">
        <f t="shared" si="3"/>
        <v>0.7603634420096208</v>
      </c>
      <c r="I27" s="77">
        <f t="shared" si="8"/>
        <v>136.2699999999993</v>
      </c>
      <c r="J27" s="121">
        <f>IFERROR((C27/B27)-1,"")</f>
        <v>0.11606040217011682</v>
      </c>
      <c r="K27" s="69">
        <f t="shared" si="5"/>
        <v>112.24000000000046</v>
      </c>
      <c r="L27" s="121">
        <f t="shared" si="6"/>
        <v>8.5653235653236015E-2</v>
      </c>
    </row>
    <row r="28" spans="1:12" x14ac:dyDescent="0.3">
      <c r="A28" s="33" t="s">
        <v>21</v>
      </c>
      <c r="B28" s="77">
        <v>163.58000000000001</v>
      </c>
      <c r="C28" s="77">
        <v>165.61999999999998</v>
      </c>
      <c r="D28" s="120">
        <v>180.26000000000002</v>
      </c>
      <c r="E28" s="120">
        <v>559</v>
      </c>
      <c r="F28" s="120">
        <v>570</v>
      </c>
      <c r="G28" s="153">
        <f t="shared" si="2"/>
        <v>0.29627906976744184</v>
      </c>
      <c r="H28" s="153">
        <f t="shared" si="3"/>
        <v>0.31624561403508777</v>
      </c>
      <c r="I28" s="69">
        <f t="shared" si="8"/>
        <v>2.0399999999999636</v>
      </c>
      <c r="J28" s="121">
        <f>IFERROR((C28/B28)-1,"")</f>
        <v>1.247096222032007E-2</v>
      </c>
      <c r="K28" s="69">
        <f t="shared" si="5"/>
        <v>14.640000000000043</v>
      </c>
      <c r="L28" s="121">
        <f t="shared" si="6"/>
        <v>8.839512136215455E-2</v>
      </c>
    </row>
    <row r="29" spans="1:12" x14ac:dyDescent="0.3">
      <c r="A29" s="33" t="s">
        <v>22</v>
      </c>
      <c r="B29" s="77">
        <v>91.339999999999989</v>
      </c>
      <c r="C29" s="77">
        <v>80.72</v>
      </c>
      <c r="D29" s="120">
        <v>90.25</v>
      </c>
      <c r="E29" s="120">
        <v>85</v>
      </c>
      <c r="F29" s="120">
        <v>81</v>
      </c>
      <c r="G29" s="153">
        <f t="shared" si="2"/>
        <v>0.9496470588235294</v>
      </c>
      <c r="H29" s="153">
        <f t="shared" si="3"/>
        <v>1.1141975308641976</v>
      </c>
      <c r="I29" s="69">
        <f t="shared" si="8"/>
        <v>-10.61999999999999</v>
      </c>
      <c r="J29" s="121">
        <f>IFERROR((C29/B29)-1,"")</f>
        <v>-0.11626888548281133</v>
      </c>
      <c r="K29" s="69">
        <f t="shared" si="5"/>
        <v>9.5300000000000011</v>
      </c>
      <c r="L29" s="121">
        <f t="shared" si="6"/>
        <v>0.11806243805748262</v>
      </c>
    </row>
    <row r="30" spans="1:12" x14ac:dyDescent="0.3">
      <c r="A30" s="32" t="s">
        <v>23</v>
      </c>
      <c r="B30" s="7">
        <v>267.5499999999999</v>
      </c>
      <c r="C30" s="7">
        <v>307.52</v>
      </c>
      <c r="D30" s="24">
        <v>285.42</v>
      </c>
      <c r="E30" s="7">
        <v>1593</v>
      </c>
      <c r="F30" s="7">
        <v>1604</v>
      </c>
      <c r="G30" s="64">
        <f t="shared" si="2"/>
        <v>0.19304456999372252</v>
      </c>
      <c r="H30" s="64">
        <f t="shared" si="3"/>
        <v>0.17794264339152122</v>
      </c>
      <c r="I30" s="24">
        <f t="shared" si="8"/>
        <v>39.970000000000084</v>
      </c>
      <c r="J30" s="8">
        <f t="shared" ref="J30" si="11">IFERROR((C30/B30)-1,"")</f>
        <v>0.14939263689030136</v>
      </c>
      <c r="K30" s="67">
        <f t="shared" si="5"/>
        <v>-22.099999999999966</v>
      </c>
      <c r="L30" s="119">
        <f t="shared" si="6"/>
        <v>-7.1865244536940542E-2</v>
      </c>
    </row>
    <row r="31" spans="1:12" x14ac:dyDescent="0.3">
      <c r="A31" s="33" t="s">
        <v>24</v>
      </c>
      <c r="B31" s="77">
        <v>30.739999999999995</v>
      </c>
      <c r="C31" s="77">
        <v>44.99</v>
      </c>
      <c r="D31" s="120">
        <v>38.630000000000003</v>
      </c>
      <c r="E31" s="120">
        <v>328</v>
      </c>
      <c r="F31" s="120">
        <v>328</v>
      </c>
      <c r="G31" s="153">
        <f t="shared" si="2"/>
        <v>0.13716463414634147</v>
      </c>
      <c r="H31" s="153">
        <f t="shared" si="3"/>
        <v>0.11777439024390245</v>
      </c>
      <c r="I31" s="69">
        <f t="shared" si="8"/>
        <v>14.250000000000007</v>
      </c>
      <c r="J31" s="121">
        <f t="shared" ref="J31:J39" si="12">IFERROR((C31/B31)-1,"")</f>
        <v>0.46356538711776207</v>
      </c>
      <c r="K31" s="69">
        <f t="shared" si="5"/>
        <v>-6.3599999999999994</v>
      </c>
      <c r="L31" s="121">
        <f t="shared" si="6"/>
        <v>-0.14136474772171592</v>
      </c>
    </row>
    <row r="32" spans="1:12" x14ac:dyDescent="0.3">
      <c r="A32" s="33" t="s">
        <v>25</v>
      </c>
      <c r="B32" s="77">
        <v>63.739999999999988</v>
      </c>
      <c r="C32" s="77">
        <v>92.659999999999968</v>
      </c>
      <c r="D32" s="120">
        <v>91.499999999999986</v>
      </c>
      <c r="E32" s="120">
        <v>313</v>
      </c>
      <c r="F32" s="120">
        <v>314</v>
      </c>
      <c r="G32" s="153">
        <f t="shared" si="2"/>
        <v>0.29603833865814688</v>
      </c>
      <c r="H32" s="153">
        <f t="shared" si="3"/>
        <v>0.29140127388535025</v>
      </c>
      <c r="I32" s="69">
        <f t="shared" si="8"/>
        <v>28.91999999999998</v>
      </c>
      <c r="J32" s="121">
        <f t="shared" si="12"/>
        <v>0.45371823031063685</v>
      </c>
      <c r="K32" s="69">
        <f t="shared" si="5"/>
        <v>-1.1599999999999824</v>
      </c>
      <c r="L32" s="121">
        <f t="shared" si="6"/>
        <v>-1.2518886250809214E-2</v>
      </c>
    </row>
    <row r="33" spans="1:12" x14ac:dyDescent="0.3">
      <c r="A33" s="33" t="s">
        <v>26</v>
      </c>
      <c r="B33" s="77">
        <v>30.679999999999986</v>
      </c>
      <c r="C33" s="77">
        <v>31.310000000000006</v>
      </c>
      <c r="D33" s="120">
        <v>25.41</v>
      </c>
      <c r="E33" s="120">
        <v>100</v>
      </c>
      <c r="F33" s="120">
        <v>101</v>
      </c>
      <c r="G33" s="153">
        <f t="shared" si="2"/>
        <v>0.31310000000000004</v>
      </c>
      <c r="H33" s="153">
        <f t="shared" si="3"/>
        <v>0.25158415841584159</v>
      </c>
      <c r="I33" s="69">
        <f t="shared" si="8"/>
        <v>0.63000000000002032</v>
      </c>
      <c r="J33" s="121">
        <f t="shared" si="12"/>
        <v>2.0534550195567824E-2</v>
      </c>
      <c r="K33" s="69">
        <f t="shared" si="5"/>
        <v>-5.9000000000000057</v>
      </c>
      <c r="L33" s="121">
        <f t="shared" si="6"/>
        <v>-0.1884381986585757</v>
      </c>
    </row>
    <row r="34" spans="1:12" x14ac:dyDescent="0.3">
      <c r="A34" s="33" t="s">
        <v>69</v>
      </c>
      <c r="B34" s="77">
        <v>0.63</v>
      </c>
      <c r="C34" s="77">
        <v>0.69000000000000006</v>
      </c>
      <c r="D34" s="120">
        <v>0.47</v>
      </c>
      <c r="E34" s="120">
        <v>1</v>
      </c>
      <c r="F34" s="120"/>
      <c r="G34" s="153">
        <f t="shared" si="2"/>
        <v>0.69000000000000006</v>
      </c>
      <c r="H34" s="153" t="str">
        <f t="shared" si="3"/>
        <v/>
      </c>
      <c r="I34" s="69">
        <f t="shared" si="8"/>
        <v>6.0000000000000053E-2</v>
      </c>
      <c r="J34" s="121">
        <f t="shared" si="12"/>
        <v>9.5238095238095344E-2</v>
      </c>
      <c r="K34" s="69">
        <f t="shared" si="5"/>
        <v>-0.22000000000000008</v>
      </c>
      <c r="L34" s="121">
        <f t="shared" si="6"/>
        <v>-0.31884057971014501</v>
      </c>
    </row>
    <row r="35" spans="1:12" x14ac:dyDescent="0.3">
      <c r="A35" s="33" t="s">
        <v>27</v>
      </c>
      <c r="B35" s="77">
        <v>112.45999999999994</v>
      </c>
      <c r="C35" s="77">
        <v>105.04</v>
      </c>
      <c r="D35" s="120">
        <v>93.609999999999985</v>
      </c>
      <c r="E35" s="120">
        <v>786</v>
      </c>
      <c r="F35" s="120">
        <v>786</v>
      </c>
      <c r="G35" s="153">
        <f t="shared" si="2"/>
        <v>0.13363867684478373</v>
      </c>
      <c r="H35" s="153">
        <f t="shared" si="3"/>
        <v>0.11909669211195927</v>
      </c>
      <c r="I35" s="69">
        <f t="shared" si="8"/>
        <v>-7.4199999999999307</v>
      </c>
      <c r="J35" s="121">
        <f t="shared" si="12"/>
        <v>-6.5979014760803256E-2</v>
      </c>
      <c r="K35" s="69">
        <f t="shared" si="5"/>
        <v>-11.430000000000021</v>
      </c>
      <c r="L35" s="121">
        <f t="shared" si="6"/>
        <v>-0.10881568926123397</v>
      </c>
    </row>
    <row r="36" spans="1:12" x14ac:dyDescent="0.3">
      <c r="A36" s="33" t="s">
        <v>70</v>
      </c>
      <c r="B36" s="77">
        <v>1</v>
      </c>
      <c r="C36" s="77">
        <v>5.09</v>
      </c>
      <c r="D36" s="120">
        <v>1.4900000000000002</v>
      </c>
      <c r="E36" s="120">
        <v>3</v>
      </c>
      <c r="F36" s="120">
        <v>5</v>
      </c>
      <c r="G36" s="153">
        <f t="shared" si="2"/>
        <v>1.6966666666666665</v>
      </c>
      <c r="H36" s="153">
        <f t="shared" si="3"/>
        <v>0.29800000000000004</v>
      </c>
      <c r="I36" s="69">
        <f t="shared" si="8"/>
        <v>4.09</v>
      </c>
      <c r="J36" s="121">
        <f t="shared" si="12"/>
        <v>4.09</v>
      </c>
      <c r="K36" s="69">
        <f t="shared" si="5"/>
        <v>-3.5999999999999996</v>
      </c>
      <c r="L36" s="121">
        <f t="shared" si="6"/>
        <v>-0.70726915520628686</v>
      </c>
    </row>
    <row r="37" spans="1:12" x14ac:dyDescent="0.3">
      <c r="A37" s="33" t="s">
        <v>28</v>
      </c>
      <c r="B37" s="77">
        <v>12.049999999999999</v>
      </c>
      <c r="C37" s="77">
        <v>10.110000000000001</v>
      </c>
      <c r="D37" s="120">
        <v>15.629999999999997</v>
      </c>
      <c r="E37" s="120">
        <v>10</v>
      </c>
      <c r="F37" s="120">
        <v>16</v>
      </c>
      <c r="G37" s="153">
        <f t="shared" si="2"/>
        <v>1.0110000000000001</v>
      </c>
      <c r="H37" s="153">
        <f t="shared" si="3"/>
        <v>0.97687499999999983</v>
      </c>
      <c r="I37" s="69">
        <f t="shared" si="8"/>
        <v>-1.9399999999999977</v>
      </c>
      <c r="J37" s="121">
        <f t="shared" si="12"/>
        <v>-0.16099585062240651</v>
      </c>
      <c r="K37" s="69">
        <f t="shared" si="5"/>
        <v>5.519999999999996</v>
      </c>
      <c r="L37" s="121">
        <f t="shared" si="6"/>
        <v>0.54599406528189864</v>
      </c>
    </row>
    <row r="38" spans="1:12" x14ac:dyDescent="0.3">
      <c r="A38" s="33" t="s">
        <v>29</v>
      </c>
      <c r="B38" s="77">
        <v>3.3499999999999996</v>
      </c>
      <c r="C38" s="77">
        <v>4.4800000000000004</v>
      </c>
      <c r="D38" s="120">
        <v>5.47</v>
      </c>
      <c r="E38" s="120">
        <v>3</v>
      </c>
      <c r="F38" s="120">
        <v>5</v>
      </c>
      <c r="G38" s="153">
        <f t="shared" si="2"/>
        <v>1.4933333333333334</v>
      </c>
      <c r="H38" s="153">
        <f t="shared" si="3"/>
        <v>1.0939999999999999</v>
      </c>
      <c r="I38" s="69">
        <f t="shared" si="8"/>
        <v>1.1300000000000008</v>
      </c>
      <c r="J38" s="121">
        <f t="shared" si="12"/>
        <v>0.33731343283582116</v>
      </c>
      <c r="K38" s="69">
        <f t="shared" si="5"/>
        <v>0.98999999999999932</v>
      </c>
      <c r="L38" s="121">
        <f t="shared" si="6"/>
        <v>0.22098214285714279</v>
      </c>
    </row>
    <row r="39" spans="1:12" x14ac:dyDescent="0.3">
      <c r="A39" s="33" t="s">
        <v>30</v>
      </c>
      <c r="B39" s="77">
        <v>12.899999999999997</v>
      </c>
      <c r="C39" s="77">
        <v>13.149999999999999</v>
      </c>
      <c r="D39" s="120">
        <v>13.21</v>
      </c>
      <c r="E39" s="120">
        <v>49</v>
      </c>
      <c r="F39" s="120">
        <v>49</v>
      </c>
      <c r="G39" s="153">
        <f t="shared" si="2"/>
        <v>0.26836734693877551</v>
      </c>
      <c r="H39" s="153">
        <f t="shared" si="3"/>
        <v>0.26959183673469389</v>
      </c>
      <c r="I39" s="69">
        <f t="shared" si="8"/>
        <v>0.25000000000000178</v>
      </c>
      <c r="J39" s="121">
        <f t="shared" si="12"/>
        <v>1.9379844961240345E-2</v>
      </c>
      <c r="K39" s="69">
        <f t="shared" si="5"/>
        <v>6.0000000000002274E-2</v>
      </c>
      <c r="L39" s="121">
        <f t="shared" si="6"/>
        <v>4.5627376425856347E-3</v>
      </c>
    </row>
    <row r="40" spans="1:12" x14ac:dyDescent="0.3">
      <c r="A40" s="32" t="s">
        <v>31</v>
      </c>
      <c r="B40" s="7">
        <v>288.20999999999998</v>
      </c>
      <c r="C40" s="7">
        <v>381.74999999999994</v>
      </c>
      <c r="D40" s="24">
        <v>345.67999999999995</v>
      </c>
      <c r="E40" s="24">
        <v>334</v>
      </c>
      <c r="F40" s="24">
        <v>346</v>
      </c>
      <c r="G40" s="64">
        <f t="shared" si="2"/>
        <v>1.1429640718562872</v>
      </c>
      <c r="H40" s="64">
        <f t="shared" si="3"/>
        <v>0.99907514450867041</v>
      </c>
      <c r="I40" s="24">
        <f t="shared" si="8"/>
        <v>93.539999999999964</v>
      </c>
      <c r="J40" s="119">
        <f t="shared" ref="J40" si="13">IFERROR((C40/B40)-1,"")</f>
        <v>0.32455501197043812</v>
      </c>
      <c r="K40" s="67">
        <f t="shared" si="5"/>
        <v>-36.069999999999993</v>
      </c>
      <c r="L40" s="119">
        <f t="shared" si="6"/>
        <v>-9.448592010478063E-2</v>
      </c>
    </row>
    <row r="41" spans="1:12" x14ac:dyDescent="0.3">
      <c r="A41" s="33" t="s">
        <v>32</v>
      </c>
      <c r="B41" s="77">
        <v>212.76000000000002</v>
      </c>
      <c r="C41" s="77">
        <v>260.90999999999997</v>
      </c>
      <c r="D41" s="120">
        <v>277.39</v>
      </c>
      <c r="E41" s="120">
        <v>260</v>
      </c>
      <c r="F41" s="120">
        <v>280</v>
      </c>
      <c r="G41" s="153">
        <f t="shared" si="2"/>
        <v>1.0034999999999998</v>
      </c>
      <c r="H41" s="153">
        <f t="shared" si="3"/>
        <v>0.99067857142857141</v>
      </c>
      <c r="I41" s="69">
        <f t="shared" si="8"/>
        <v>48.149999999999949</v>
      </c>
      <c r="J41" s="121">
        <f>IFERROR((C41/B41)-1,"")</f>
        <v>0.22631133671742787</v>
      </c>
      <c r="K41" s="69">
        <f t="shared" si="5"/>
        <v>16.480000000000018</v>
      </c>
      <c r="L41" s="121">
        <f t="shared" si="6"/>
        <v>6.3163542984170817E-2</v>
      </c>
    </row>
    <row r="42" spans="1:12" x14ac:dyDescent="0.3">
      <c r="A42" s="33" t="s">
        <v>33</v>
      </c>
      <c r="B42" s="77">
        <v>2.0100000000000002</v>
      </c>
      <c r="C42" s="77">
        <v>9.9400000000000013</v>
      </c>
      <c r="D42" s="120">
        <v>8.0800000000000018</v>
      </c>
      <c r="E42" s="120">
        <v>7</v>
      </c>
      <c r="F42" s="120">
        <v>4</v>
      </c>
      <c r="G42" s="153">
        <f t="shared" si="2"/>
        <v>1.4200000000000002</v>
      </c>
      <c r="H42" s="153">
        <f t="shared" si="3"/>
        <v>2.0200000000000005</v>
      </c>
      <c r="I42" s="69">
        <f t="shared" si="8"/>
        <v>7.9300000000000015</v>
      </c>
      <c r="J42" s="121">
        <f>IFERROR((C42/B42)-1,"")</f>
        <v>3.9452736318407959</v>
      </c>
      <c r="K42" s="69">
        <f t="shared" si="5"/>
        <v>-1.8599999999999994</v>
      </c>
      <c r="L42" s="121">
        <f t="shared" si="6"/>
        <v>-0.18712273641851096</v>
      </c>
    </row>
    <row r="43" spans="1:12" x14ac:dyDescent="0.3">
      <c r="A43" s="33" t="s">
        <v>34</v>
      </c>
      <c r="B43" s="77">
        <v>11.92</v>
      </c>
      <c r="C43" s="77">
        <v>30.329999999999995</v>
      </c>
      <c r="D43" s="120">
        <v>28.109999999999996</v>
      </c>
      <c r="E43" s="120">
        <v>30</v>
      </c>
      <c r="F43" s="120">
        <v>30</v>
      </c>
      <c r="G43" s="153">
        <f t="shared" si="2"/>
        <v>1.0109999999999999</v>
      </c>
      <c r="H43" s="153">
        <f t="shared" si="3"/>
        <v>0.93699999999999983</v>
      </c>
      <c r="I43" s="69">
        <f t="shared" si="8"/>
        <v>18.409999999999997</v>
      </c>
      <c r="J43" s="121">
        <f>IFERROR((C43/B43)-1,"")</f>
        <v>1.5444630872483218</v>
      </c>
      <c r="K43" s="69">
        <f t="shared" si="5"/>
        <v>-2.2199999999999989</v>
      </c>
      <c r="L43" s="121">
        <f t="shared" si="6"/>
        <v>-7.3194856577645906E-2</v>
      </c>
    </row>
    <row r="44" spans="1:12" x14ac:dyDescent="0.3">
      <c r="A44" s="33" t="s">
        <v>35</v>
      </c>
      <c r="B44" s="77">
        <v>8.1</v>
      </c>
      <c r="C44" s="77">
        <v>10.27</v>
      </c>
      <c r="D44" s="120">
        <v>11.399999999999999</v>
      </c>
      <c r="E44" s="120">
        <v>10</v>
      </c>
      <c r="F44" s="120">
        <v>11</v>
      </c>
      <c r="G44" s="153">
        <f t="shared" si="2"/>
        <v>1.0269999999999999</v>
      </c>
      <c r="H44" s="153">
        <f t="shared" si="3"/>
        <v>1.0363636363636362</v>
      </c>
      <c r="I44" s="69">
        <f t="shared" si="8"/>
        <v>2.17</v>
      </c>
      <c r="J44" s="121">
        <f>IFERROR((C44/B44)-1,"")</f>
        <v>0.26790123456790127</v>
      </c>
      <c r="K44" s="69">
        <f t="shared" si="5"/>
        <v>1.129999999999999</v>
      </c>
      <c r="L44" s="121">
        <f t="shared" si="6"/>
        <v>0.11002921129503407</v>
      </c>
    </row>
    <row r="45" spans="1:12" x14ac:dyDescent="0.3">
      <c r="A45" s="47" t="s">
        <v>36</v>
      </c>
      <c r="B45" s="77">
        <v>53.419999999999995</v>
      </c>
      <c r="C45" s="77">
        <v>70.300000000000011</v>
      </c>
      <c r="D45" s="120">
        <v>20.699999999999996</v>
      </c>
      <c r="E45" s="120">
        <v>27</v>
      </c>
      <c r="F45" s="120">
        <v>21</v>
      </c>
      <c r="G45" s="153">
        <f t="shared" si="2"/>
        <v>2.6037037037037041</v>
      </c>
      <c r="H45" s="153">
        <f t="shared" si="3"/>
        <v>0.98571428571428554</v>
      </c>
      <c r="I45" s="69">
        <f t="shared" si="8"/>
        <v>16.880000000000017</v>
      </c>
      <c r="J45" s="121">
        <f>IFERROR((C45/B45)-1,"")</f>
        <v>0.31598652190190979</v>
      </c>
      <c r="K45" s="69">
        <f t="shared" si="5"/>
        <v>-49.600000000000016</v>
      </c>
      <c r="L45" s="121">
        <f t="shared" si="6"/>
        <v>-0.70554765291607402</v>
      </c>
    </row>
    <row r="46" spans="1:12" x14ac:dyDescent="0.3">
      <c r="A46" s="32" t="s">
        <v>37</v>
      </c>
      <c r="B46" s="7">
        <v>0.19</v>
      </c>
      <c r="C46" s="7">
        <v>0.18</v>
      </c>
      <c r="D46" s="24">
        <v>0.18</v>
      </c>
      <c r="E46" s="24"/>
      <c r="F46" s="24"/>
      <c r="G46" s="64" t="str">
        <f t="shared" si="2"/>
        <v/>
      </c>
      <c r="H46" s="64" t="str">
        <f t="shared" si="3"/>
        <v/>
      </c>
      <c r="I46" s="67">
        <f t="shared" si="8"/>
        <v>-1.0000000000000009E-2</v>
      </c>
      <c r="J46" s="119">
        <f>(C46/B46)-1</f>
        <v>-5.2631578947368474E-2</v>
      </c>
      <c r="K46" s="67">
        <f t="shared" si="5"/>
        <v>0</v>
      </c>
      <c r="L46" s="119">
        <f t="shared" si="6"/>
        <v>0</v>
      </c>
    </row>
    <row r="47" spans="1:12" x14ac:dyDescent="0.3">
      <c r="A47" s="33" t="s">
        <v>37</v>
      </c>
      <c r="B47" s="77">
        <v>0.19</v>
      </c>
      <c r="C47" s="77">
        <v>0.18</v>
      </c>
      <c r="D47" s="120">
        <v>0.18</v>
      </c>
      <c r="E47" s="120"/>
      <c r="F47" s="120"/>
      <c r="G47" s="153" t="str">
        <f t="shared" si="2"/>
        <v/>
      </c>
      <c r="H47" s="153" t="str">
        <f t="shared" si="3"/>
        <v/>
      </c>
      <c r="I47" s="69">
        <f t="shared" si="8"/>
        <v>-1.0000000000000009E-2</v>
      </c>
      <c r="J47" s="121">
        <f t="shared" ref="J47:J52" si="14">IFERROR((C47/B47)-1,"")</f>
        <v>-5.2631578947368474E-2</v>
      </c>
      <c r="K47" s="69">
        <f t="shared" si="5"/>
        <v>0</v>
      </c>
      <c r="L47" s="121">
        <f t="shared" si="6"/>
        <v>0</v>
      </c>
    </row>
    <row r="48" spans="1:12" x14ac:dyDescent="0.3">
      <c r="A48" s="32" t="s">
        <v>38</v>
      </c>
      <c r="B48" s="7">
        <v>2538.7000000000003</v>
      </c>
      <c r="C48" s="7">
        <v>2524.7399999999989</v>
      </c>
      <c r="D48" s="24">
        <v>2512.5499999999984</v>
      </c>
      <c r="E48" s="24">
        <v>2771</v>
      </c>
      <c r="F48" s="24">
        <v>2799</v>
      </c>
      <c r="G48" s="64">
        <f t="shared" si="2"/>
        <v>0.91112955611692492</v>
      </c>
      <c r="H48" s="64">
        <f t="shared" si="3"/>
        <v>0.89765987852804519</v>
      </c>
      <c r="I48" s="24">
        <f t="shared" si="8"/>
        <v>-13.960000000001401</v>
      </c>
      <c r="J48" s="119">
        <f t="shared" si="14"/>
        <v>-5.4988773781862177E-3</v>
      </c>
      <c r="K48" s="67">
        <f t="shared" si="5"/>
        <v>-12.190000000000509</v>
      </c>
      <c r="L48" s="119">
        <f t="shared" si="6"/>
        <v>-4.8282199355182964E-3</v>
      </c>
    </row>
    <row r="49" spans="1:12" x14ac:dyDescent="0.3">
      <c r="A49" s="33" t="s">
        <v>39</v>
      </c>
      <c r="B49" s="77">
        <v>192.05</v>
      </c>
      <c r="C49" s="77">
        <v>176.87000000000009</v>
      </c>
      <c r="D49" s="120">
        <v>179.33000000000015</v>
      </c>
      <c r="E49" s="120">
        <v>232</v>
      </c>
      <c r="F49" s="120">
        <v>230</v>
      </c>
      <c r="G49" s="153">
        <f t="shared" si="2"/>
        <v>0.76237068965517285</v>
      </c>
      <c r="H49" s="153">
        <f t="shared" si="3"/>
        <v>0.77969565217391368</v>
      </c>
      <c r="I49" s="69">
        <f t="shared" si="8"/>
        <v>-15.179999999999922</v>
      </c>
      <c r="J49" s="121">
        <f t="shared" si="14"/>
        <v>-7.9041916167664206E-2</v>
      </c>
      <c r="K49" s="69">
        <f t="shared" si="5"/>
        <v>2.4600000000000648</v>
      </c>
      <c r="L49" s="121">
        <f t="shared" si="6"/>
        <v>1.3908520382202028E-2</v>
      </c>
    </row>
    <row r="50" spans="1:12" x14ac:dyDescent="0.3">
      <c r="A50" s="34" t="s">
        <v>40</v>
      </c>
      <c r="B50" s="77">
        <v>102.42000000000002</v>
      </c>
      <c r="C50" s="77">
        <v>88.149999999999977</v>
      </c>
      <c r="D50" s="120">
        <v>81.379999999999981</v>
      </c>
      <c r="E50" s="120">
        <v>102</v>
      </c>
      <c r="F50" s="120">
        <v>94</v>
      </c>
      <c r="G50" s="153">
        <f t="shared" si="2"/>
        <v>0.86421568627450962</v>
      </c>
      <c r="H50" s="153">
        <f t="shared" si="3"/>
        <v>0.8657446808510636</v>
      </c>
      <c r="I50" s="69">
        <f t="shared" si="8"/>
        <v>-14.270000000000039</v>
      </c>
      <c r="J50" s="121">
        <f t="shared" si="14"/>
        <v>-0.13932825619996125</v>
      </c>
      <c r="K50" s="69">
        <f t="shared" si="5"/>
        <v>-6.769999999999996</v>
      </c>
      <c r="L50" s="121">
        <f t="shared" si="6"/>
        <v>-7.6800907543959185E-2</v>
      </c>
    </row>
    <row r="51" spans="1:12" x14ac:dyDescent="0.3">
      <c r="A51" s="34" t="s">
        <v>41</v>
      </c>
      <c r="B51" s="77">
        <v>809.14999999999986</v>
      </c>
      <c r="C51" s="77">
        <v>835.39999999999964</v>
      </c>
      <c r="D51" s="120">
        <v>858.25999999999897</v>
      </c>
      <c r="E51" s="120">
        <v>862</v>
      </c>
      <c r="F51" s="120">
        <v>949</v>
      </c>
      <c r="G51" s="153">
        <f t="shared" si="2"/>
        <v>0.96914153132250536</v>
      </c>
      <c r="H51" s="153">
        <f t="shared" si="3"/>
        <v>0.90438356164383449</v>
      </c>
      <c r="I51" s="69">
        <f t="shared" si="8"/>
        <v>26.249999999999773</v>
      </c>
      <c r="J51" s="121">
        <f t="shared" si="14"/>
        <v>3.2441450905270619E-2</v>
      </c>
      <c r="K51" s="69">
        <f t="shared" si="5"/>
        <v>22.859999999999332</v>
      </c>
      <c r="L51" s="121">
        <f t="shared" si="6"/>
        <v>2.7364136940386974E-2</v>
      </c>
    </row>
    <row r="52" spans="1:12" x14ac:dyDescent="0.3">
      <c r="A52" s="34" t="s">
        <v>42</v>
      </c>
      <c r="B52" s="77">
        <v>1435.0800000000004</v>
      </c>
      <c r="C52" s="77">
        <v>1424.3199999999995</v>
      </c>
      <c r="D52" s="77">
        <v>1393.5799999999995</v>
      </c>
      <c r="E52" s="77">
        <v>1575</v>
      </c>
      <c r="F52" s="77">
        <v>1526</v>
      </c>
      <c r="G52" s="153">
        <f t="shared" si="2"/>
        <v>0.90433015873015843</v>
      </c>
      <c r="H52" s="153">
        <f t="shared" si="3"/>
        <v>0.91322411533420678</v>
      </c>
      <c r="I52" s="69">
        <f t="shared" si="8"/>
        <v>-10.7600000000009</v>
      </c>
      <c r="J52" s="121">
        <f t="shared" si="14"/>
        <v>-7.4978398416819525E-3</v>
      </c>
      <c r="K52" s="69">
        <f t="shared" si="5"/>
        <v>-30.740000000000009</v>
      </c>
      <c r="L52" s="121">
        <f t="shared" si="6"/>
        <v>-2.158222871264881E-2</v>
      </c>
    </row>
    <row r="53" spans="1:12" x14ac:dyDescent="0.3">
      <c r="A53" s="32" t="s">
        <v>43</v>
      </c>
      <c r="B53" s="7">
        <v>6636.7400000000034</v>
      </c>
      <c r="C53" s="7">
        <v>8000.819999999997</v>
      </c>
      <c r="D53" s="7">
        <v>6908.1399999999976</v>
      </c>
      <c r="E53" s="7">
        <v>7522</v>
      </c>
      <c r="F53" s="7">
        <v>7528</v>
      </c>
      <c r="G53" s="64">
        <f t="shared" si="2"/>
        <v>1.0636559425684655</v>
      </c>
      <c r="H53" s="64">
        <f t="shared" si="3"/>
        <v>0.91765940488841624</v>
      </c>
      <c r="I53" s="7">
        <f t="shared" si="8"/>
        <v>1364.0799999999936</v>
      </c>
      <c r="J53" s="8">
        <f t="shared" ref="J53" si="15">IFERROR((C53/B53)-1,"")</f>
        <v>0.20553464502150054</v>
      </c>
      <c r="K53" s="67">
        <f t="shared" si="5"/>
        <v>-1092.6799999999994</v>
      </c>
      <c r="L53" s="119">
        <f t="shared" si="6"/>
        <v>-0.13657100147234902</v>
      </c>
    </row>
    <row r="54" spans="1:12" x14ac:dyDescent="0.3">
      <c r="A54" s="34" t="s">
        <v>44</v>
      </c>
      <c r="B54" s="77">
        <v>33.96</v>
      </c>
      <c r="C54" s="77">
        <v>28.369999999999997</v>
      </c>
      <c r="D54" s="77">
        <v>39.080000000000013</v>
      </c>
      <c r="E54" s="77">
        <v>32</v>
      </c>
      <c r="F54" s="77">
        <v>38</v>
      </c>
      <c r="G54" s="153">
        <f t="shared" si="2"/>
        <v>0.88656249999999992</v>
      </c>
      <c r="H54" s="153">
        <f t="shared" si="3"/>
        <v>1.0284210526315793</v>
      </c>
      <c r="I54" s="69">
        <f t="shared" si="8"/>
        <v>-5.5900000000000034</v>
      </c>
      <c r="J54" s="121">
        <f>IFERROR((C54/B54)-1,"")</f>
        <v>-0.1646054181389871</v>
      </c>
      <c r="K54" s="69">
        <f t="shared" si="5"/>
        <v>10.710000000000015</v>
      </c>
      <c r="L54" s="121">
        <f t="shared" si="6"/>
        <v>0.37751145576313072</v>
      </c>
    </row>
    <row r="55" spans="1:12" x14ac:dyDescent="0.3">
      <c r="A55" s="34" t="s">
        <v>45</v>
      </c>
      <c r="B55" s="77">
        <v>6602.7800000000034</v>
      </c>
      <c r="C55" s="77">
        <v>7972.4499999999971</v>
      </c>
      <c r="D55" s="77">
        <v>6869.0599999999977</v>
      </c>
      <c r="E55" s="77">
        <v>7490</v>
      </c>
      <c r="F55" s="77">
        <v>7490</v>
      </c>
      <c r="G55" s="153">
        <f t="shared" si="2"/>
        <v>1.0644125500667554</v>
      </c>
      <c r="H55" s="153">
        <f t="shared" si="3"/>
        <v>0.91709746328437891</v>
      </c>
      <c r="I55" s="69">
        <f t="shared" si="8"/>
        <v>1369.6699999999937</v>
      </c>
      <c r="J55" s="121">
        <f>IFERROR((C55/B55)-1,"")</f>
        <v>0.20743838201484732</v>
      </c>
      <c r="K55" s="69">
        <f t="shared" si="5"/>
        <v>-1103.3899999999994</v>
      </c>
      <c r="L55" s="121">
        <f t="shared" si="6"/>
        <v>-0.13840036626131236</v>
      </c>
    </row>
    <row r="56" spans="1:12" x14ac:dyDescent="0.3">
      <c r="A56" s="32" t="s">
        <v>46</v>
      </c>
      <c r="B56" s="7">
        <v>16.95</v>
      </c>
      <c r="C56" s="7">
        <v>14.63</v>
      </c>
      <c r="D56" s="24">
        <v>19.73</v>
      </c>
      <c r="E56" s="24">
        <v>678</v>
      </c>
      <c r="F56" s="24">
        <v>680</v>
      </c>
      <c r="G56" s="64">
        <f t="shared" si="2"/>
        <v>2.1578171091445428E-2</v>
      </c>
      <c r="H56" s="64">
        <f t="shared" si="3"/>
        <v>2.9014705882352942E-2</v>
      </c>
      <c r="I56" s="67">
        <f t="shared" si="8"/>
        <v>-2.3199999999999985</v>
      </c>
      <c r="J56" s="119">
        <f t="shared" ref="J56" si="16">IFERROR((C56/B56)-1,"")</f>
        <v>-0.13687315634218278</v>
      </c>
      <c r="K56" s="67">
        <f t="shared" si="5"/>
        <v>5.0999999999999996</v>
      </c>
      <c r="L56" s="119">
        <f t="shared" si="6"/>
        <v>0.34859876965140124</v>
      </c>
    </row>
    <row r="57" spans="1:12" x14ac:dyDescent="0.3">
      <c r="A57" s="34" t="s">
        <v>47</v>
      </c>
      <c r="B57" s="77">
        <v>2.21</v>
      </c>
      <c r="C57" s="77">
        <v>2</v>
      </c>
      <c r="D57" s="120">
        <v>5.81</v>
      </c>
      <c r="E57" s="120">
        <v>183</v>
      </c>
      <c r="F57" s="120">
        <v>175</v>
      </c>
      <c r="G57" s="153">
        <f t="shared" si="2"/>
        <v>1.092896174863388E-2</v>
      </c>
      <c r="H57" s="153">
        <f t="shared" si="3"/>
        <v>3.32E-2</v>
      </c>
      <c r="I57" s="69">
        <f t="shared" si="8"/>
        <v>-0.20999999999999996</v>
      </c>
      <c r="J57" s="121">
        <f>IFERROR((C57/B57)-1,"")</f>
        <v>-9.5022624434389136E-2</v>
      </c>
      <c r="K57" s="69">
        <f t="shared" si="5"/>
        <v>3.8099999999999996</v>
      </c>
      <c r="L57" s="121">
        <f t="shared" si="6"/>
        <v>1.9049999999999998</v>
      </c>
    </row>
    <row r="58" spans="1:12" x14ac:dyDescent="0.3">
      <c r="A58" s="34" t="s">
        <v>48</v>
      </c>
      <c r="B58" s="77">
        <v>10.729999999999997</v>
      </c>
      <c r="C58" s="77">
        <v>8.5400000000000009</v>
      </c>
      <c r="D58" s="120">
        <v>10.98</v>
      </c>
      <c r="E58" s="120">
        <v>191</v>
      </c>
      <c r="F58" s="120">
        <v>194</v>
      </c>
      <c r="G58" s="153">
        <f t="shared" si="2"/>
        <v>4.4712041884816756E-2</v>
      </c>
      <c r="H58" s="153">
        <f t="shared" si="3"/>
        <v>5.6597938144329896E-2</v>
      </c>
      <c r="I58" s="69">
        <f t="shared" si="8"/>
        <v>-2.1899999999999959</v>
      </c>
      <c r="J58" s="121">
        <f>IFERROR((C58/B58)-1,"")</f>
        <v>-0.20410065237651409</v>
      </c>
      <c r="K58" s="69">
        <f t="shared" si="5"/>
        <v>2.4399999999999995</v>
      </c>
      <c r="L58" s="121">
        <f t="shared" si="6"/>
        <v>0.28571428571428559</v>
      </c>
    </row>
    <row r="59" spans="1:12" x14ac:dyDescent="0.3">
      <c r="A59" s="34" t="s">
        <v>62</v>
      </c>
      <c r="B59" s="77">
        <v>2.82</v>
      </c>
      <c r="C59" s="77">
        <v>2.81</v>
      </c>
      <c r="D59" s="120">
        <v>1.2600000000000002</v>
      </c>
      <c r="E59" s="120">
        <v>206</v>
      </c>
      <c r="F59" s="120">
        <v>210</v>
      </c>
      <c r="G59" s="153">
        <f t="shared" si="2"/>
        <v>1.3640776699029127E-2</v>
      </c>
      <c r="H59" s="153">
        <f t="shared" si="3"/>
        <v>6.000000000000001E-3</v>
      </c>
      <c r="I59" s="69">
        <f t="shared" si="8"/>
        <v>-9.9999999999997868E-3</v>
      </c>
      <c r="J59" s="121">
        <f>IFERROR((C59/B59)-1,"")</f>
        <v>-3.5460992907800915E-3</v>
      </c>
      <c r="K59" s="69">
        <f t="shared" si="5"/>
        <v>-1.5499999999999998</v>
      </c>
      <c r="L59" s="121">
        <f t="shared" si="6"/>
        <v>-0.55160142348754437</v>
      </c>
    </row>
    <row r="60" spans="1:12" x14ac:dyDescent="0.3">
      <c r="A60" s="34" t="s">
        <v>63</v>
      </c>
      <c r="B60" s="77">
        <v>1.19</v>
      </c>
      <c r="C60" s="77">
        <v>1.2799999999999998</v>
      </c>
      <c r="D60" s="120">
        <v>1.6800000000000002</v>
      </c>
      <c r="E60" s="120">
        <v>98</v>
      </c>
      <c r="F60" s="120">
        <v>101</v>
      </c>
      <c r="G60" s="153">
        <f t="shared" si="2"/>
        <v>1.3061224489795917E-2</v>
      </c>
      <c r="H60" s="153">
        <f t="shared" si="3"/>
        <v>1.6633663366336635E-2</v>
      </c>
      <c r="I60" s="69">
        <f t="shared" si="8"/>
        <v>8.9999999999999858E-2</v>
      </c>
      <c r="J60" s="121">
        <f>IFERROR((C60/B60)-1,"")</f>
        <v>7.5630252100840289E-2</v>
      </c>
      <c r="K60" s="69">
        <f t="shared" si="5"/>
        <v>0.40000000000000036</v>
      </c>
      <c r="L60" s="121">
        <f t="shared" si="6"/>
        <v>0.31250000000000022</v>
      </c>
    </row>
    <row r="61" spans="1:12" x14ac:dyDescent="0.3">
      <c r="A61" s="32" t="s">
        <v>49</v>
      </c>
      <c r="B61" s="7">
        <v>5.04</v>
      </c>
      <c r="C61" s="7">
        <v>5.05</v>
      </c>
      <c r="D61" s="24">
        <v>5.8900000000000006</v>
      </c>
      <c r="E61" s="24">
        <v>29</v>
      </c>
      <c r="F61" s="24">
        <v>29</v>
      </c>
      <c r="G61" s="64">
        <f t="shared" si="2"/>
        <v>0.17413793103448275</v>
      </c>
      <c r="H61" s="64">
        <f t="shared" si="3"/>
        <v>0.20310344827586208</v>
      </c>
      <c r="I61" s="67">
        <f t="shared" si="8"/>
        <v>9.9999999999997868E-3</v>
      </c>
      <c r="J61" s="119">
        <f t="shared" ref="J61" si="17">IFERROR((C61/B61)-1,"")</f>
        <v>1.9841269841269771E-3</v>
      </c>
      <c r="K61" s="67">
        <f t="shared" si="5"/>
        <v>0.84000000000000075</v>
      </c>
      <c r="L61" s="119">
        <f t="shared" si="6"/>
        <v>0.16633663366336648</v>
      </c>
    </row>
    <row r="62" spans="1:12" x14ac:dyDescent="0.3">
      <c r="A62" s="34" t="s">
        <v>49</v>
      </c>
      <c r="B62" s="77">
        <v>5.04</v>
      </c>
      <c r="C62" s="77">
        <v>5.05</v>
      </c>
      <c r="D62" s="120">
        <v>5.8900000000000006</v>
      </c>
      <c r="E62" s="120">
        <v>29</v>
      </c>
      <c r="F62" s="120">
        <v>29</v>
      </c>
      <c r="G62" s="153">
        <f t="shared" si="2"/>
        <v>0.17413793103448275</v>
      </c>
      <c r="H62" s="153">
        <f t="shared" si="3"/>
        <v>0.20310344827586208</v>
      </c>
      <c r="I62" s="69">
        <f t="shared" si="8"/>
        <v>9.9999999999997868E-3</v>
      </c>
      <c r="J62" s="121">
        <f>IFERROR((C62/B62)-1,"")</f>
        <v>1.9841269841269771E-3</v>
      </c>
      <c r="K62" s="69">
        <f t="shared" si="5"/>
        <v>0.84000000000000075</v>
      </c>
      <c r="L62" s="121">
        <f t="shared" si="6"/>
        <v>0.16633663366336648</v>
      </c>
    </row>
    <row r="63" spans="1:12" x14ac:dyDescent="0.3">
      <c r="A63" s="32" t="s">
        <v>50</v>
      </c>
      <c r="B63" s="7">
        <v>269.40000000000003</v>
      </c>
      <c r="C63" s="7">
        <v>250.51</v>
      </c>
      <c r="D63" s="24">
        <v>249.02000000000007</v>
      </c>
      <c r="E63" s="24">
        <v>442</v>
      </c>
      <c r="F63" s="24">
        <v>405</v>
      </c>
      <c r="G63" s="64">
        <f t="shared" si="2"/>
        <v>0.56676470588235295</v>
      </c>
      <c r="H63" s="64">
        <f t="shared" si="3"/>
        <v>0.61486419753086441</v>
      </c>
      <c r="I63" s="67">
        <f t="shared" si="8"/>
        <v>-18.890000000000043</v>
      </c>
      <c r="J63" s="119">
        <f>(C63/B63)-1</f>
        <v>-7.0118782479584363E-2</v>
      </c>
      <c r="K63" s="103">
        <f t="shared" si="5"/>
        <v>-1.4899999999999238</v>
      </c>
      <c r="L63" s="125">
        <f t="shared" si="6"/>
        <v>-5.9478663526403297E-3</v>
      </c>
    </row>
    <row r="64" spans="1:12" x14ac:dyDescent="0.3">
      <c r="A64" s="34" t="s">
        <v>50</v>
      </c>
      <c r="B64" s="77">
        <v>269.40000000000003</v>
      </c>
      <c r="C64" s="77">
        <v>250.51</v>
      </c>
      <c r="D64" s="120">
        <v>249.02000000000007</v>
      </c>
      <c r="E64" s="120">
        <v>442</v>
      </c>
      <c r="F64" s="120">
        <v>405</v>
      </c>
      <c r="G64" s="153">
        <f t="shared" si="2"/>
        <v>0.56676470588235295</v>
      </c>
      <c r="H64" s="153">
        <f t="shared" si="3"/>
        <v>0.61486419753086441</v>
      </c>
      <c r="I64" s="69">
        <f t="shared" si="8"/>
        <v>-18.890000000000043</v>
      </c>
      <c r="J64" s="121">
        <f>IFERROR((C64/B64)-1,"")</f>
        <v>-7.0118782479584363E-2</v>
      </c>
      <c r="K64" s="69">
        <f t="shared" si="5"/>
        <v>-1.4899999999999238</v>
      </c>
      <c r="L64" s="121">
        <f t="shared" si="6"/>
        <v>-5.9478663526403297E-3</v>
      </c>
    </row>
    <row r="65" spans="1:12" x14ac:dyDescent="0.3">
      <c r="A65" s="32" t="s">
        <v>51</v>
      </c>
      <c r="B65" s="7">
        <v>0.94</v>
      </c>
      <c r="C65" s="7">
        <v>1.5100000000000002</v>
      </c>
      <c r="D65" s="24">
        <v>2.16</v>
      </c>
      <c r="E65" s="24">
        <v>2</v>
      </c>
      <c r="F65" s="24">
        <v>3</v>
      </c>
      <c r="G65" s="64">
        <f t="shared" si="2"/>
        <v>0.75500000000000012</v>
      </c>
      <c r="H65" s="64">
        <f t="shared" si="3"/>
        <v>0.72000000000000008</v>
      </c>
      <c r="I65" s="24">
        <f t="shared" si="8"/>
        <v>0.57000000000000028</v>
      </c>
      <c r="J65" s="119">
        <f>(C65/B65)-1</f>
        <v>0.60638297872340452</v>
      </c>
      <c r="K65" s="126">
        <f t="shared" si="5"/>
        <v>0.64999999999999991</v>
      </c>
      <c r="L65" s="119">
        <f t="shared" si="6"/>
        <v>0.43046357615894038</v>
      </c>
    </row>
    <row r="66" spans="1:12" x14ac:dyDescent="0.3">
      <c r="A66" s="34" t="s">
        <v>51</v>
      </c>
      <c r="B66" s="77">
        <v>0.94</v>
      </c>
      <c r="C66" s="77">
        <v>1.5100000000000002</v>
      </c>
      <c r="D66" s="120">
        <v>2.16</v>
      </c>
      <c r="E66" s="120">
        <v>2</v>
      </c>
      <c r="F66" s="120">
        <v>3</v>
      </c>
      <c r="G66" s="153">
        <f t="shared" si="2"/>
        <v>0.75500000000000012</v>
      </c>
      <c r="H66" s="153">
        <f t="shared" si="3"/>
        <v>0.72000000000000008</v>
      </c>
      <c r="I66" s="120">
        <f t="shared" si="8"/>
        <v>0.57000000000000028</v>
      </c>
      <c r="J66" s="121">
        <f>IFERROR((C66/B66)-1,"")</f>
        <v>0.60638297872340452</v>
      </c>
      <c r="K66" s="69">
        <f t="shared" si="5"/>
        <v>0.64999999999999991</v>
      </c>
      <c r="L66" s="121">
        <f t="shared" si="6"/>
        <v>0.43046357615894038</v>
      </c>
    </row>
    <row r="67" spans="1:12" x14ac:dyDescent="0.3">
      <c r="A67" s="32" t="s">
        <v>52</v>
      </c>
      <c r="B67" s="7">
        <v>174.82999999999998</v>
      </c>
      <c r="C67" s="7">
        <v>215.11</v>
      </c>
      <c r="D67" s="7">
        <v>236.55999999999995</v>
      </c>
      <c r="E67" s="7">
        <v>361</v>
      </c>
      <c r="F67" s="7">
        <v>402</v>
      </c>
      <c r="G67" s="64">
        <f t="shared" si="2"/>
        <v>0.5958725761772854</v>
      </c>
      <c r="H67" s="64">
        <f t="shared" si="3"/>
        <v>0.58845771144278591</v>
      </c>
      <c r="I67" s="7">
        <f t="shared" si="8"/>
        <v>40.28000000000003</v>
      </c>
      <c r="J67" s="119">
        <f>(C67/B67)-1</f>
        <v>0.23039524109134613</v>
      </c>
      <c r="K67" s="67">
        <f t="shared" si="5"/>
        <v>21.449999999999932</v>
      </c>
      <c r="L67" s="119">
        <f t="shared" si="6"/>
        <v>9.9716424155083194E-2</v>
      </c>
    </row>
    <row r="68" spans="1:12" x14ac:dyDescent="0.3">
      <c r="A68" s="34" t="s">
        <v>52</v>
      </c>
      <c r="B68" s="77">
        <v>174.82999999999998</v>
      </c>
      <c r="C68" s="77">
        <v>215.11</v>
      </c>
      <c r="D68" s="77">
        <v>236.55999999999995</v>
      </c>
      <c r="E68" s="77">
        <v>361</v>
      </c>
      <c r="F68" s="77">
        <v>402</v>
      </c>
      <c r="G68" s="153">
        <f t="shared" si="2"/>
        <v>0.5958725761772854</v>
      </c>
      <c r="H68" s="153">
        <f t="shared" si="3"/>
        <v>0.58845771144278591</v>
      </c>
      <c r="I68" s="77">
        <f t="shared" si="8"/>
        <v>40.28000000000003</v>
      </c>
      <c r="J68" s="121">
        <f>IFERROR((C68/B68)-1,"")</f>
        <v>0.23039524109134613</v>
      </c>
      <c r="K68" s="69">
        <f t="shared" si="5"/>
        <v>21.449999999999932</v>
      </c>
      <c r="L68" s="121">
        <f t="shared" si="6"/>
        <v>9.9716424155083194E-2</v>
      </c>
    </row>
    <row r="69" spans="1:12" x14ac:dyDescent="0.3">
      <c r="A69" s="32" t="s">
        <v>53</v>
      </c>
      <c r="B69" s="7">
        <v>197.54999999999998</v>
      </c>
      <c r="C69" s="7">
        <v>215.39</v>
      </c>
      <c r="D69" s="24">
        <v>221.84999999999994</v>
      </c>
      <c r="E69" s="24">
        <v>298</v>
      </c>
      <c r="F69" s="24">
        <v>294</v>
      </c>
      <c r="G69" s="64">
        <f t="shared" si="2"/>
        <v>0.72278523489932878</v>
      </c>
      <c r="H69" s="64">
        <f t="shared" si="3"/>
        <v>0.75459183673469366</v>
      </c>
      <c r="I69" s="24">
        <f t="shared" si="8"/>
        <v>17.840000000000003</v>
      </c>
      <c r="J69" s="119">
        <f>(C69/B69)-1</f>
        <v>9.0306251581877994E-2</v>
      </c>
      <c r="K69" s="67">
        <f t="shared" si="5"/>
        <v>6.4599999999999511</v>
      </c>
      <c r="L69" s="119">
        <f t="shared" si="6"/>
        <v>2.9992107340173435E-2</v>
      </c>
    </row>
    <row r="70" spans="1:12" x14ac:dyDescent="0.3">
      <c r="A70" s="34" t="s">
        <v>53</v>
      </c>
      <c r="B70" s="77">
        <v>197.54999999999998</v>
      </c>
      <c r="C70" s="77">
        <v>215.39</v>
      </c>
      <c r="D70" s="120">
        <v>221.84999999999994</v>
      </c>
      <c r="E70" s="120">
        <v>298</v>
      </c>
      <c r="F70" s="120">
        <v>294</v>
      </c>
      <c r="G70" s="153">
        <f t="shared" si="2"/>
        <v>0.72278523489932878</v>
      </c>
      <c r="H70" s="153">
        <f t="shared" si="3"/>
        <v>0.75459183673469366</v>
      </c>
      <c r="I70" s="120">
        <f t="shared" si="8"/>
        <v>17.840000000000003</v>
      </c>
      <c r="J70" s="121">
        <f>IFERROR((C70/B70)-1,"")</f>
        <v>9.0306251581877994E-2</v>
      </c>
      <c r="K70" s="69">
        <f t="shared" si="5"/>
        <v>6.4599999999999511</v>
      </c>
      <c r="L70" s="121">
        <f t="shared" si="6"/>
        <v>2.9992107340173435E-2</v>
      </c>
    </row>
    <row r="71" spans="1:12" x14ac:dyDescent="0.3">
      <c r="A71" s="32" t="s">
        <v>88</v>
      </c>
      <c r="B71" s="7"/>
      <c r="C71" s="7"/>
      <c r="D71" s="24"/>
      <c r="E71" s="24">
        <v>5</v>
      </c>
      <c r="F71" s="24">
        <v>5</v>
      </c>
      <c r="G71" s="64">
        <f t="shared" si="2"/>
        <v>0</v>
      </c>
      <c r="H71" s="64">
        <f t="shared" si="3"/>
        <v>0</v>
      </c>
      <c r="I71" s="24"/>
      <c r="J71" s="119"/>
      <c r="K71" s="67"/>
      <c r="L71" s="119"/>
    </row>
    <row r="72" spans="1:12" x14ac:dyDescent="0.3">
      <c r="A72" s="34" t="s">
        <v>139</v>
      </c>
      <c r="B72" s="77"/>
      <c r="C72" s="77"/>
      <c r="D72" s="120"/>
      <c r="E72" s="120">
        <v>5</v>
      </c>
      <c r="F72" s="120">
        <v>5</v>
      </c>
      <c r="G72" s="153">
        <f t="shared" si="2"/>
        <v>0</v>
      </c>
      <c r="H72" s="153">
        <f t="shared" si="3"/>
        <v>0</v>
      </c>
      <c r="I72" s="120"/>
      <c r="J72" s="121"/>
      <c r="K72" s="69"/>
      <c r="L72" s="121"/>
    </row>
    <row r="73" spans="1:12" x14ac:dyDescent="0.3">
      <c r="A73" s="34" t="s">
        <v>140</v>
      </c>
      <c r="B73" s="77"/>
      <c r="C73" s="77"/>
      <c r="D73" s="120"/>
      <c r="E73" s="120"/>
      <c r="F73" s="120"/>
      <c r="G73" s="153" t="str">
        <f t="shared" si="2"/>
        <v/>
      </c>
      <c r="H73" s="153" t="str">
        <f t="shared" si="3"/>
        <v/>
      </c>
      <c r="I73" s="120"/>
      <c r="J73" s="121"/>
      <c r="K73" s="69"/>
      <c r="L73" s="121"/>
    </row>
    <row r="74" spans="1:12" x14ac:dyDescent="0.3">
      <c r="A74" s="32" t="s">
        <v>54</v>
      </c>
      <c r="B74" s="7">
        <v>3.5799999999999992</v>
      </c>
      <c r="C74" s="7">
        <v>2.83</v>
      </c>
      <c r="D74" s="24">
        <v>2.7600000000000002</v>
      </c>
      <c r="E74" s="24">
        <v>16</v>
      </c>
      <c r="F74" s="24">
        <v>16</v>
      </c>
      <c r="G74" s="64">
        <f t="shared" si="2"/>
        <v>0.176875</v>
      </c>
      <c r="H74" s="64">
        <f t="shared" si="3"/>
        <v>0.17250000000000001</v>
      </c>
      <c r="I74" s="67">
        <f t="shared" si="8"/>
        <v>-0.74999999999999911</v>
      </c>
      <c r="J74" s="119">
        <f>(C74/B74)-1</f>
        <v>-0.20949720670391037</v>
      </c>
      <c r="K74" s="67">
        <f t="shared" si="5"/>
        <v>-6.999999999999984E-2</v>
      </c>
      <c r="L74" s="119">
        <f t="shared" si="6"/>
        <v>-2.4734982332155431E-2</v>
      </c>
    </row>
    <row r="75" spans="1:12" x14ac:dyDescent="0.3">
      <c r="A75" s="34" t="s">
        <v>55</v>
      </c>
      <c r="B75" s="77">
        <v>2.6299999999999994</v>
      </c>
      <c r="C75" s="77">
        <v>1.44</v>
      </c>
      <c r="D75" s="120">
        <v>1.46</v>
      </c>
      <c r="E75" s="120">
        <v>3</v>
      </c>
      <c r="F75" s="120">
        <v>3</v>
      </c>
      <c r="G75" s="153">
        <f t="shared" si="2"/>
        <v>0.48</v>
      </c>
      <c r="H75" s="153">
        <f t="shared" si="3"/>
        <v>0.48666666666666664</v>
      </c>
      <c r="I75" s="69">
        <f t="shared" si="8"/>
        <v>-1.1899999999999995</v>
      </c>
      <c r="J75" s="121">
        <f>IFERROR((C75/B75)-1,"")</f>
        <v>-0.45247148288973371</v>
      </c>
      <c r="K75" s="69">
        <f t="shared" si="5"/>
        <v>2.0000000000000018E-2</v>
      </c>
      <c r="L75" s="121">
        <f t="shared" si="6"/>
        <v>1.388888888888884E-2</v>
      </c>
    </row>
    <row r="76" spans="1:12" x14ac:dyDescent="0.3">
      <c r="A76" s="34" t="s">
        <v>56</v>
      </c>
      <c r="B76" s="77">
        <v>0.95</v>
      </c>
      <c r="C76" s="77">
        <v>1.2300000000000002</v>
      </c>
      <c r="D76" s="120">
        <v>1.1400000000000001</v>
      </c>
      <c r="E76" s="120">
        <v>6</v>
      </c>
      <c r="F76" s="120">
        <v>6</v>
      </c>
      <c r="G76" s="153">
        <f t="shared" si="2"/>
        <v>0.20500000000000004</v>
      </c>
      <c r="H76" s="153">
        <f t="shared" si="3"/>
        <v>0.19000000000000003</v>
      </c>
      <c r="I76" s="69">
        <f t="shared" si="8"/>
        <v>0.28000000000000025</v>
      </c>
      <c r="J76" s="121">
        <f>IFERROR((C76/B76)-1,"")</f>
        <v>0.29473684210526341</v>
      </c>
      <c r="K76" s="69">
        <f t="shared" si="5"/>
        <v>-9.000000000000008E-2</v>
      </c>
      <c r="L76" s="121">
        <f t="shared" si="6"/>
        <v>-7.3170731707317138E-2</v>
      </c>
    </row>
    <row r="77" spans="1:12" x14ac:dyDescent="0.3">
      <c r="A77" s="34" t="s">
        <v>71</v>
      </c>
      <c r="B77" s="77"/>
      <c r="C77" s="77">
        <v>0.16</v>
      </c>
      <c r="D77" s="120">
        <v>0.16</v>
      </c>
      <c r="E77" s="120">
        <v>7</v>
      </c>
      <c r="F77" s="120">
        <v>7</v>
      </c>
      <c r="G77" s="153">
        <f t="shared" ref="G77:G78" si="18">IFERROR(C77/E77,"")</f>
        <v>2.2857142857142857E-2</v>
      </c>
      <c r="H77" s="153">
        <f t="shared" ref="H77:H78" si="19">IFERROR(D77/F77,"")</f>
        <v>2.2857142857142857E-2</v>
      </c>
      <c r="I77" s="69">
        <f t="shared" si="8"/>
        <v>0.16</v>
      </c>
      <c r="J77" s="121" t="str">
        <f>IFERROR((C77/B77)-1,"")</f>
        <v/>
      </c>
      <c r="K77" s="69">
        <f t="shared" si="5"/>
        <v>0</v>
      </c>
      <c r="L77" s="121">
        <f t="shared" si="6"/>
        <v>0</v>
      </c>
    </row>
    <row r="78" spans="1:12" x14ac:dyDescent="0.3">
      <c r="A78" s="60" t="s">
        <v>57</v>
      </c>
      <c r="B78" s="61">
        <f>SUM(B74,B69,B67,B65,B63,B61,B56,B53,B48,B46,B40,B30,B26,B24,B20,B11)</f>
        <v>21051.609999999997</v>
      </c>
      <c r="C78" s="61">
        <f>SUM(C74,C69,C67,C65,C63,C61,C56,C53,C48,C46,C40,C30,C26,C20,C24,C11)</f>
        <v>23006.210000000003</v>
      </c>
      <c r="D78" s="61">
        <f>SUM(D74,D69,D67,D65,D63,D61,D56,D53,D46,D48,D40,D30,D26,D24,D20,D11)</f>
        <v>21830.979999999996</v>
      </c>
      <c r="E78" s="61">
        <v>27911</v>
      </c>
      <c r="F78" s="61">
        <v>29608</v>
      </c>
      <c r="G78" s="154">
        <f t="shared" si="18"/>
        <v>0.82427035935652615</v>
      </c>
      <c r="H78" s="154">
        <f t="shared" si="19"/>
        <v>0.73733382869494712</v>
      </c>
      <c r="I78" s="61">
        <f>C78-B78</f>
        <v>1954.6000000000058</v>
      </c>
      <c r="J78" s="122">
        <f>(C78/B78)-1</f>
        <v>9.2848005449464699E-2</v>
      </c>
      <c r="K78" s="91">
        <f>D78-C78</f>
        <v>-1175.2300000000068</v>
      </c>
      <c r="L78" s="122">
        <f>(D78/C78)-1</f>
        <v>-5.1083164067441178E-2</v>
      </c>
    </row>
  </sheetData>
  <mergeCells count="6">
    <mergeCell ref="K9:L9"/>
    <mergeCell ref="G9:H9"/>
    <mergeCell ref="E9:F9"/>
    <mergeCell ref="A9:A10"/>
    <mergeCell ref="B9:D9"/>
    <mergeCell ref="I9:J9"/>
  </mergeCells>
  <conditionalFormatting sqref="K78 J57:J59 J62">
    <cfRule type="cellIs" dxfId="113" priority="72" stopIfTrue="1" operator="lessThan">
      <formula>0</formula>
    </cfRule>
  </conditionalFormatting>
  <conditionalFormatting sqref="L78">
    <cfRule type="cellIs" dxfId="112" priority="86" stopIfTrue="1" operator="lessThan">
      <formula>0</formula>
    </cfRule>
  </conditionalFormatting>
  <conditionalFormatting sqref="K67:K70 K72:K77">
    <cfRule type="cellIs" dxfId="111" priority="88" stopIfTrue="1" operator="lessThan">
      <formula>0</formula>
    </cfRule>
  </conditionalFormatting>
  <conditionalFormatting sqref="J12:J19">
    <cfRule type="cellIs" dxfId="110" priority="94" stopIfTrue="1" operator="lessThan">
      <formula>0</formula>
    </cfRule>
  </conditionalFormatting>
  <conditionalFormatting sqref="J78">
    <cfRule type="cellIs" dxfId="109" priority="93" stopIfTrue="1" operator="lessThan">
      <formula>0</formula>
    </cfRule>
  </conditionalFormatting>
  <conditionalFormatting sqref="K12:K47 K49:K54 K56:K66">
    <cfRule type="cellIs" dxfId="108" priority="92" stopIfTrue="1" operator="lessThan">
      <formula>0</formula>
    </cfRule>
  </conditionalFormatting>
  <conditionalFormatting sqref="K11">
    <cfRule type="cellIs" dxfId="107" priority="91" stopIfTrue="1" operator="lessThan">
      <formula>0</formula>
    </cfRule>
  </conditionalFormatting>
  <conditionalFormatting sqref="L11">
    <cfRule type="cellIs" dxfId="106" priority="90" stopIfTrue="1" operator="lessThan">
      <formula>0</formula>
    </cfRule>
  </conditionalFormatting>
  <conditionalFormatting sqref="L12:L47 L49:L54 L56:L66">
    <cfRule type="cellIs" dxfId="105" priority="89" stopIfTrue="1" operator="lessThan">
      <formula>0</formula>
    </cfRule>
  </conditionalFormatting>
  <conditionalFormatting sqref="L67:L70 L72:L77">
    <cfRule type="cellIs" dxfId="104" priority="87" stopIfTrue="1" operator="lessThan">
      <formula>0</formula>
    </cfRule>
  </conditionalFormatting>
  <conditionalFormatting sqref="J42">
    <cfRule type="cellIs" dxfId="103" priority="52" stopIfTrue="1" operator="lessThan">
      <formula>0</formula>
    </cfRule>
  </conditionalFormatting>
  <conditionalFormatting sqref="J43">
    <cfRule type="cellIs" dxfId="102" priority="51" stopIfTrue="1" operator="lessThan">
      <formula>0</formula>
    </cfRule>
  </conditionalFormatting>
  <conditionalFormatting sqref="J44">
    <cfRule type="cellIs" dxfId="101" priority="50" stopIfTrue="1" operator="lessThan">
      <formula>0</formula>
    </cfRule>
  </conditionalFormatting>
  <conditionalFormatting sqref="J45">
    <cfRule type="cellIs" dxfId="100" priority="49" stopIfTrue="1" operator="lessThan">
      <formula>0</formula>
    </cfRule>
  </conditionalFormatting>
  <conditionalFormatting sqref="J47">
    <cfRule type="cellIs" dxfId="99" priority="48" stopIfTrue="1" operator="lessThan">
      <formula>0</formula>
    </cfRule>
  </conditionalFormatting>
  <conditionalFormatting sqref="J49">
    <cfRule type="cellIs" dxfId="98" priority="46" stopIfTrue="1" operator="lessThan">
      <formula>0</formula>
    </cfRule>
  </conditionalFormatting>
  <conditionalFormatting sqref="J50">
    <cfRule type="cellIs" dxfId="97" priority="44" stopIfTrue="1" operator="lessThan">
      <formula>0</formula>
    </cfRule>
  </conditionalFormatting>
  <conditionalFormatting sqref="J51">
    <cfRule type="cellIs" dxfId="96" priority="43" stopIfTrue="1" operator="lessThan">
      <formula>0</formula>
    </cfRule>
  </conditionalFormatting>
  <conditionalFormatting sqref="J52">
    <cfRule type="cellIs" dxfId="95" priority="42" stopIfTrue="1" operator="lessThan">
      <formula>0</formula>
    </cfRule>
  </conditionalFormatting>
  <conditionalFormatting sqref="J54">
    <cfRule type="cellIs" dxfId="94" priority="41" stopIfTrue="1" operator="lessThan">
      <formula>0</formula>
    </cfRule>
  </conditionalFormatting>
  <conditionalFormatting sqref="J21">
    <cfRule type="cellIs" dxfId="93" priority="71" stopIfTrue="1" operator="lessThan">
      <formula>0</formula>
    </cfRule>
  </conditionalFormatting>
  <conditionalFormatting sqref="J56">
    <cfRule type="cellIs" dxfId="92" priority="70" stopIfTrue="1" operator="lessThan">
      <formula>0</formula>
    </cfRule>
  </conditionalFormatting>
  <conditionalFormatting sqref="J74">
    <cfRule type="cellIs" dxfId="91" priority="69" stopIfTrue="1" operator="lessThan">
      <formula>0</formula>
    </cfRule>
  </conditionalFormatting>
  <conditionalFormatting sqref="J69">
    <cfRule type="cellIs" dxfId="90" priority="68" stopIfTrue="1" operator="lessThan">
      <formula>0</formula>
    </cfRule>
  </conditionalFormatting>
  <conditionalFormatting sqref="J67">
    <cfRule type="cellIs" dxfId="89" priority="67" stopIfTrue="1" operator="lessThan">
      <formula>0</formula>
    </cfRule>
  </conditionalFormatting>
  <conditionalFormatting sqref="J65">
    <cfRule type="cellIs" dxfId="88" priority="66" stopIfTrue="1" operator="lessThan">
      <formula>0</formula>
    </cfRule>
  </conditionalFormatting>
  <conditionalFormatting sqref="J63">
    <cfRule type="cellIs" dxfId="87" priority="65" stopIfTrue="1" operator="lessThan">
      <formula>0</formula>
    </cfRule>
  </conditionalFormatting>
  <conditionalFormatting sqref="J61">
    <cfRule type="cellIs" dxfId="86" priority="64" stopIfTrue="1" operator="lessThan">
      <formula>0</formula>
    </cfRule>
  </conditionalFormatting>
  <conditionalFormatting sqref="J46">
    <cfRule type="cellIs" dxfId="85" priority="63" stopIfTrue="1" operator="lessThan">
      <formula>0</formula>
    </cfRule>
  </conditionalFormatting>
  <conditionalFormatting sqref="J40">
    <cfRule type="cellIs" dxfId="84" priority="62" stopIfTrue="1" operator="lessThan">
      <formula>0</formula>
    </cfRule>
  </conditionalFormatting>
  <conditionalFormatting sqref="J20">
    <cfRule type="cellIs" dxfId="83" priority="61" stopIfTrue="1" operator="lessThan">
      <formula>0</formula>
    </cfRule>
  </conditionalFormatting>
  <conditionalFormatting sqref="J11">
    <cfRule type="cellIs" dxfId="82" priority="60" stopIfTrue="1" operator="lessThan">
      <formula>0</formula>
    </cfRule>
  </conditionalFormatting>
  <conditionalFormatting sqref="J24">
    <cfRule type="cellIs" dxfId="81" priority="59" stopIfTrue="1" operator="lessThan">
      <formula>0</formula>
    </cfRule>
  </conditionalFormatting>
  <conditionalFormatting sqref="J22">
    <cfRule type="cellIs" dxfId="80" priority="58" stopIfTrue="1" operator="lessThan">
      <formula>0</formula>
    </cfRule>
  </conditionalFormatting>
  <conditionalFormatting sqref="J23">
    <cfRule type="cellIs" dxfId="79" priority="57" stopIfTrue="1" operator="lessThan">
      <formula>0</formula>
    </cfRule>
  </conditionalFormatting>
  <conditionalFormatting sqref="J25">
    <cfRule type="cellIs" dxfId="78" priority="56" stopIfTrue="1" operator="lessThan">
      <formula>0</formula>
    </cfRule>
  </conditionalFormatting>
  <conditionalFormatting sqref="J27:J29">
    <cfRule type="cellIs" dxfId="77" priority="55" stopIfTrue="1" operator="lessThan">
      <formula>0</formula>
    </cfRule>
  </conditionalFormatting>
  <conditionalFormatting sqref="J31:J39">
    <cfRule type="cellIs" dxfId="76" priority="54" stopIfTrue="1" operator="lessThan">
      <formula>0</formula>
    </cfRule>
  </conditionalFormatting>
  <conditionalFormatting sqref="J41">
    <cfRule type="cellIs" dxfId="75" priority="53" stopIfTrue="1" operator="lessThan">
      <formula>0</formula>
    </cfRule>
  </conditionalFormatting>
  <conditionalFormatting sqref="J60">
    <cfRule type="cellIs" dxfId="74" priority="38" stopIfTrue="1" operator="lessThan">
      <formula>0</formula>
    </cfRule>
  </conditionalFormatting>
  <conditionalFormatting sqref="J64">
    <cfRule type="cellIs" dxfId="73" priority="37" stopIfTrue="1" operator="lessThan">
      <formula>0</formula>
    </cfRule>
  </conditionalFormatting>
  <conditionalFormatting sqref="J66">
    <cfRule type="cellIs" dxfId="72" priority="36" stopIfTrue="1" operator="lessThan">
      <formula>0</formula>
    </cfRule>
  </conditionalFormatting>
  <conditionalFormatting sqref="J68">
    <cfRule type="cellIs" dxfId="71" priority="35" stopIfTrue="1" operator="lessThan">
      <formula>0</formula>
    </cfRule>
  </conditionalFormatting>
  <conditionalFormatting sqref="J70 J72:J73">
    <cfRule type="cellIs" dxfId="70" priority="34" stopIfTrue="1" operator="lessThan">
      <formula>0</formula>
    </cfRule>
  </conditionalFormatting>
  <conditionalFormatting sqref="J75">
    <cfRule type="cellIs" dxfId="69" priority="33" stopIfTrue="1" operator="lessThan">
      <formula>0</formula>
    </cfRule>
  </conditionalFormatting>
  <conditionalFormatting sqref="J76">
    <cfRule type="cellIs" dxfId="68" priority="32" stopIfTrue="1" operator="lessThan">
      <formula>0</formula>
    </cfRule>
  </conditionalFormatting>
  <conditionalFormatting sqref="J77">
    <cfRule type="cellIs" dxfId="67" priority="31" stopIfTrue="1" operator="lessThan">
      <formula>0</formula>
    </cfRule>
  </conditionalFormatting>
  <conditionalFormatting sqref="K71">
    <cfRule type="cellIs" dxfId="66" priority="30" stopIfTrue="1" operator="lessThan">
      <formula>0</formula>
    </cfRule>
  </conditionalFormatting>
  <conditionalFormatting sqref="L71">
    <cfRule type="cellIs" dxfId="65" priority="29" stopIfTrue="1" operator="lessThan">
      <formula>0</formula>
    </cfRule>
  </conditionalFormatting>
  <conditionalFormatting sqref="J71">
    <cfRule type="cellIs" dxfId="64" priority="28" stopIfTrue="1" operator="lessThan">
      <formula>0</formula>
    </cfRule>
  </conditionalFormatting>
  <conditionalFormatting sqref="I12:I19">
    <cfRule type="cellIs" dxfId="63" priority="27" stopIfTrue="1" operator="lessThan">
      <formula>0</formula>
    </cfRule>
  </conditionalFormatting>
  <conditionalFormatting sqref="I21:I23">
    <cfRule type="cellIs" dxfId="62" priority="26" stopIfTrue="1" operator="lessThan">
      <formula>0</formula>
    </cfRule>
  </conditionalFormatting>
  <conditionalFormatting sqref="I28">
    <cfRule type="cellIs" dxfId="61" priority="25" stopIfTrue="1" operator="lessThan">
      <formula>0</formula>
    </cfRule>
  </conditionalFormatting>
  <conditionalFormatting sqref="I29">
    <cfRule type="cellIs" dxfId="60" priority="24" stopIfTrue="1" operator="lessThan">
      <formula>0</formula>
    </cfRule>
  </conditionalFormatting>
  <conditionalFormatting sqref="I31:I39">
    <cfRule type="cellIs" dxfId="59" priority="23" stopIfTrue="1" operator="lessThan">
      <formula>0</formula>
    </cfRule>
  </conditionalFormatting>
  <conditionalFormatting sqref="I41:I45">
    <cfRule type="cellIs" dxfId="58" priority="22" stopIfTrue="1" operator="lessThan">
      <formula>0</formula>
    </cfRule>
  </conditionalFormatting>
  <conditionalFormatting sqref="I47 I49:I52">
    <cfRule type="cellIs" dxfId="57" priority="21" stopIfTrue="1" operator="lessThan">
      <formula>0</formula>
    </cfRule>
  </conditionalFormatting>
  <conditionalFormatting sqref="I54">
    <cfRule type="cellIs" dxfId="56" priority="20" stopIfTrue="1" operator="lessThan">
      <formula>0</formula>
    </cfRule>
  </conditionalFormatting>
  <conditionalFormatting sqref="I57:I60">
    <cfRule type="cellIs" dxfId="55" priority="19" stopIfTrue="1" operator="lessThan">
      <formula>0</formula>
    </cfRule>
  </conditionalFormatting>
  <conditionalFormatting sqref="I62">
    <cfRule type="cellIs" dxfId="54" priority="18" stopIfTrue="1" operator="lessThan">
      <formula>0</formula>
    </cfRule>
  </conditionalFormatting>
  <conditionalFormatting sqref="I64">
    <cfRule type="cellIs" dxfId="53" priority="17" stopIfTrue="1" operator="lessThan">
      <formula>0</formula>
    </cfRule>
  </conditionalFormatting>
  <conditionalFormatting sqref="I75:I77">
    <cfRule type="cellIs" dxfId="52" priority="16" stopIfTrue="1" operator="lessThan">
      <formula>0</formula>
    </cfRule>
  </conditionalFormatting>
  <conditionalFormatting sqref="I74">
    <cfRule type="cellIs" dxfId="51" priority="15" stopIfTrue="1" operator="lessThan">
      <formula>0</formula>
    </cfRule>
  </conditionalFormatting>
  <conditionalFormatting sqref="I63">
    <cfRule type="cellIs" dxfId="50" priority="14" stopIfTrue="1" operator="lessThan">
      <formula>0</formula>
    </cfRule>
  </conditionalFormatting>
  <conditionalFormatting sqref="I61">
    <cfRule type="cellIs" dxfId="49" priority="13" stopIfTrue="1" operator="lessThan">
      <formula>0</formula>
    </cfRule>
  </conditionalFormatting>
  <conditionalFormatting sqref="I56">
    <cfRule type="cellIs" dxfId="48" priority="12" stopIfTrue="1" operator="lessThan">
      <formula>0</formula>
    </cfRule>
  </conditionalFormatting>
  <conditionalFormatting sqref="I46">
    <cfRule type="cellIs" dxfId="47" priority="11" stopIfTrue="1" operator="lessThan">
      <formula>0</formula>
    </cfRule>
  </conditionalFormatting>
  <conditionalFormatting sqref="I26">
    <cfRule type="cellIs" dxfId="46" priority="10" stopIfTrue="1" operator="lessThan">
      <formula>0</formula>
    </cfRule>
  </conditionalFormatting>
  <conditionalFormatting sqref="I20">
    <cfRule type="cellIs" dxfId="45" priority="9" stopIfTrue="1" operator="lessThan">
      <formula>0</formula>
    </cfRule>
  </conditionalFormatting>
  <conditionalFormatting sqref="I11">
    <cfRule type="cellIs" dxfId="44" priority="8" stopIfTrue="1" operator="lessThan">
      <formula>0</formula>
    </cfRule>
  </conditionalFormatting>
  <conditionalFormatting sqref="K48">
    <cfRule type="cellIs" dxfId="43" priority="7" stopIfTrue="1" operator="lessThan">
      <formula>0</formula>
    </cfRule>
  </conditionalFormatting>
  <conditionalFormatting sqref="L48">
    <cfRule type="cellIs" dxfId="42" priority="6" stopIfTrue="1" operator="lessThan">
      <formula>0</formula>
    </cfRule>
  </conditionalFormatting>
  <conditionalFormatting sqref="J48">
    <cfRule type="cellIs" dxfId="41" priority="5" stopIfTrue="1" operator="lessThan">
      <formula>0</formula>
    </cfRule>
  </conditionalFormatting>
  <conditionalFormatting sqref="K55">
    <cfRule type="cellIs" dxfId="40" priority="4" stopIfTrue="1" operator="lessThan">
      <formula>0</formula>
    </cfRule>
  </conditionalFormatting>
  <conditionalFormatting sqref="L55">
    <cfRule type="cellIs" dxfId="39" priority="3" stopIfTrue="1" operator="lessThan">
      <formula>0</formula>
    </cfRule>
  </conditionalFormatting>
  <conditionalFormatting sqref="J55">
    <cfRule type="cellIs" dxfId="38" priority="2" stopIfTrue="1" operator="lessThan">
      <formula>0</formula>
    </cfRule>
  </conditionalFormatting>
  <conditionalFormatting sqref="I55">
    <cfRule type="cellIs" dxfId="37" priority="1" stopIfTrue="1" operator="lessThan">
      <formula>0</formula>
    </cfRule>
  </conditionalFormatting>
  <hyperlinks>
    <hyperlink ref="B2" r:id="rId1" xr:uid="{00000000-0004-0000-0700-000000000000}"/>
    <hyperlink ref="B1" r:id="rId2" xr:uid="{00000000-0004-0000-0700-000001000000}"/>
    <hyperlink ref="I1" location="ÍNDICE!A1" display="ÍNDICE!A1" xr:uid="{00000000-0004-0000-0700-000002000000}"/>
    <hyperlink ref="B3" r:id="rId3" xr:uid="{00000000-0004-0000-0700-000003000000}"/>
  </hyperlinks>
  <pageMargins left="0.7" right="0.7" top="0.75" bottom="0.75" header="0.3" footer="0.3"/>
  <pageSetup paperSize="9" orientation="portrait" r:id="rId4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autoPageBreaks="0"/>
  </sheetPr>
  <dimension ref="A1:L73"/>
  <sheetViews>
    <sheetView topLeftCell="A37" zoomScale="85" zoomScaleNormal="85" workbookViewId="0">
      <selection activeCell="D63" sqref="D63"/>
    </sheetView>
  </sheetViews>
  <sheetFormatPr baseColWidth="10" defaultRowHeight="14.4" x14ac:dyDescent="0.3"/>
  <cols>
    <col min="1" max="1" width="21.5546875" bestFit="1" customWidth="1"/>
    <col min="5" max="5" width="13" bestFit="1" customWidth="1"/>
    <col min="7" max="7" width="12.6640625" customWidth="1"/>
    <col min="8" max="8" width="13.33203125" customWidth="1"/>
    <col min="9" max="9" width="13" bestFit="1" customWidth="1"/>
    <col min="11" max="11" width="13" bestFit="1" customWidth="1"/>
  </cols>
  <sheetData>
    <row r="1" spans="1:12" x14ac:dyDescent="0.3">
      <c r="A1" s="157" t="s">
        <v>141</v>
      </c>
      <c r="B1" s="49" t="s">
        <v>147</v>
      </c>
      <c r="C1" s="39"/>
      <c r="D1" s="39"/>
      <c r="E1" s="39"/>
      <c r="F1" s="39"/>
      <c r="G1" s="39"/>
      <c r="H1" s="39"/>
      <c r="I1" s="243" t="s">
        <v>156</v>
      </c>
      <c r="J1" s="49" t="s">
        <v>157</v>
      </c>
    </row>
    <row r="2" spans="1:12" x14ac:dyDescent="0.3">
      <c r="B2" s="49" t="s">
        <v>142</v>
      </c>
    </row>
    <row r="3" spans="1:12" x14ac:dyDescent="0.3">
      <c r="B3" s="49" t="s">
        <v>190</v>
      </c>
    </row>
    <row r="4" spans="1:12" x14ac:dyDescent="0.3">
      <c r="D4" t="s">
        <v>136</v>
      </c>
    </row>
    <row r="7" spans="1:12" ht="20.399999999999999" x14ac:dyDescent="0.3">
      <c r="A7" s="58" t="s">
        <v>73</v>
      </c>
    </row>
    <row r="9" spans="1:12" ht="42.9" customHeight="1" x14ac:dyDescent="0.3">
      <c r="A9" s="374" t="s">
        <v>58</v>
      </c>
      <c r="B9" s="384" t="s">
        <v>1</v>
      </c>
      <c r="C9" s="385"/>
      <c r="D9" s="385"/>
      <c r="E9" s="374" t="s">
        <v>84</v>
      </c>
      <c r="F9" s="374"/>
      <c r="G9" s="374" t="s">
        <v>85</v>
      </c>
      <c r="H9" s="374"/>
      <c r="I9" s="374" t="s">
        <v>2</v>
      </c>
      <c r="J9" s="374"/>
      <c r="K9" s="374" t="s">
        <v>3</v>
      </c>
      <c r="L9" s="374"/>
    </row>
    <row r="10" spans="1:12" x14ac:dyDescent="0.3">
      <c r="A10" s="374"/>
      <c r="B10" s="55">
        <v>2019</v>
      </c>
      <c r="C10" s="55">
        <v>2020</v>
      </c>
      <c r="D10" s="55">
        <v>2021</v>
      </c>
      <c r="E10" s="55">
        <v>2020</v>
      </c>
      <c r="F10" s="55">
        <v>2021</v>
      </c>
      <c r="G10" s="55">
        <v>2020</v>
      </c>
      <c r="H10" s="55">
        <v>2021</v>
      </c>
      <c r="I10" s="55" t="s">
        <v>4</v>
      </c>
      <c r="J10" s="55" t="s">
        <v>5</v>
      </c>
      <c r="K10" s="55" t="s">
        <v>4</v>
      </c>
      <c r="L10" s="55" t="s">
        <v>5</v>
      </c>
    </row>
    <row r="11" spans="1:12" x14ac:dyDescent="0.3">
      <c r="A11" s="138" t="s">
        <v>6</v>
      </c>
      <c r="B11" s="4">
        <v>317.25</v>
      </c>
      <c r="C11" s="4">
        <v>396.67999999999995</v>
      </c>
      <c r="D11" s="4">
        <v>336.73</v>
      </c>
      <c r="E11" s="4">
        <v>583</v>
      </c>
      <c r="F11" s="4">
        <v>523</v>
      </c>
      <c r="G11" s="64">
        <f t="shared" ref="G11:H12" si="0">IFERROR(C11/E11,"")</f>
        <v>0.68041166380789009</v>
      </c>
      <c r="H11" s="64">
        <f t="shared" si="0"/>
        <v>0.64384321223709373</v>
      </c>
      <c r="I11" s="4">
        <f>C11-B11</f>
        <v>79.42999999999995</v>
      </c>
      <c r="J11" s="123">
        <f>(C11/B11)-1</f>
        <v>0.25037037037037013</v>
      </c>
      <c r="K11" s="83">
        <f>D11-C11</f>
        <v>-59.949999999999932</v>
      </c>
      <c r="L11" s="123">
        <f>(D11/C11)-1</f>
        <v>-0.15112937380256108</v>
      </c>
    </row>
    <row r="12" spans="1:12" x14ac:dyDescent="0.3">
      <c r="A12" s="33" t="s">
        <v>7</v>
      </c>
      <c r="B12" s="77">
        <v>99.960000000000008</v>
      </c>
      <c r="C12" s="77">
        <v>154.28</v>
      </c>
      <c r="D12" s="77">
        <v>146.78</v>
      </c>
      <c r="E12" s="77">
        <v>144</v>
      </c>
      <c r="F12" s="77">
        <v>131</v>
      </c>
      <c r="G12" s="153">
        <f t="shared" si="0"/>
        <v>1.0713888888888889</v>
      </c>
      <c r="H12" s="153">
        <f t="shared" si="0"/>
        <v>1.1204580152671755</v>
      </c>
      <c r="I12" s="69">
        <f t="shared" ref="I12:I72" si="1">C12-B12</f>
        <v>54.319999999999993</v>
      </c>
      <c r="J12" s="129">
        <f t="shared" ref="J12:J66" si="2">(C12/B12)-1</f>
        <v>0.54341736694677856</v>
      </c>
      <c r="K12" s="69">
        <f>D12-C12</f>
        <v>-7.5</v>
      </c>
      <c r="L12" s="129">
        <f>(D12/C12)-1</f>
        <v>-4.8612911589318131E-2</v>
      </c>
    </row>
    <row r="13" spans="1:12" x14ac:dyDescent="0.3">
      <c r="A13" s="33" t="s">
        <v>8</v>
      </c>
      <c r="B13" s="77">
        <v>29.240000000000002</v>
      </c>
      <c r="C13" s="77">
        <v>22.339999999999996</v>
      </c>
      <c r="D13" s="77">
        <v>21.84</v>
      </c>
      <c r="E13" s="77">
        <v>24</v>
      </c>
      <c r="F13" s="77">
        <v>24</v>
      </c>
      <c r="G13" s="153">
        <f t="shared" ref="G13:G19" si="3">IFERROR(C13/E13,"")</f>
        <v>0.93083333333333318</v>
      </c>
      <c r="H13" s="153">
        <f t="shared" ref="H13:H19" si="4">IFERROR(D13/F13,"")</f>
        <v>0.91</v>
      </c>
      <c r="I13" s="69">
        <f t="shared" si="1"/>
        <v>-6.9000000000000057</v>
      </c>
      <c r="J13" s="129">
        <f t="shared" si="2"/>
        <v>-0.23597811217510278</v>
      </c>
      <c r="K13" s="69">
        <f t="shared" ref="K13:K27" si="5">D13-C13</f>
        <v>-0.49999999999999645</v>
      </c>
      <c r="L13" s="129">
        <f t="shared" ref="L13:L66" si="6">(D13/C13)-1</f>
        <v>-2.2381378692927334E-2</v>
      </c>
    </row>
    <row r="14" spans="1:12" x14ac:dyDescent="0.3">
      <c r="A14" s="33" t="s">
        <v>9</v>
      </c>
      <c r="B14" s="77">
        <v>22.75</v>
      </c>
      <c r="C14" s="77">
        <v>25.219999999999995</v>
      </c>
      <c r="D14" s="77">
        <v>25.27</v>
      </c>
      <c r="E14" s="77">
        <v>25</v>
      </c>
      <c r="F14" s="77">
        <v>25</v>
      </c>
      <c r="G14" s="153">
        <f t="shared" si="3"/>
        <v>1.0087999999999999</v>
      </c>
      <c r="H14" s="153">
        <f t="shared" si="4"/>
        <v>1.0107999999999999</v>
      </c>
      <c r="I14" s="69">
        <f t="shared" si="1"/>
        <v>2.4699999999999953</v>
      </c>
      <c r="J14" s="129">
        <f t="shared" si="2"/>
        <v>0.10857142857142832</v>
      </c>
      <c r="K14" s="69">
        <f t="shared" si="5"/>
        <v>5.0000000000004263E-2</v>
      </c>
      <c r="L14" s="129">
        <f t="shared" si="6"/>
        <v>1.9825535289454965E-3</v>
      </c>
    </row>
    <row r="15" spans="1:12" x14ac:dyDescent="0.3">
      <c r="A15" s="33" t="s">
        <v>10</v>
      </c>
      <c r="B15" s="77">
        <v>40.97999999999999</v>
      </c>
      <c r="C15" s="77">
        <v>71.850000000000009</v>
      </c>
      <c r="D15" s="77">
        <v>64.64</v>
      </c>
      <c r="E15" s="77">
        <v>159</v>
      </c>
      <c r="F15" s="77">
        <v>167</v>
      </c>
      <c r="G15" s="153">
        <f t="shared" si="3"/>
        <v>0.45188679245283025</v>
      </c>
      <c r="H15" s="153">
        <f t="shared" si="4"/>
        <v>0.38706586826347306</v>
      </c>
      <c r="I15" s="69">
        <f t="shared" si="1"/>
        <v>30.870000000000019</v>
      </c>
      <c r="J15" s="129">
        <f t="shared" si="2"/>
        <v>0.75329428989751168</v>
      </c>
      <c r="K15" s="69">
        <f t="shared" si="5"/>
        <v>-7.210000000000008</v>
      </c>
      <c r="L15" s="129">
        <f t="shared" si="6"/>
        <v>-0.10034794711203909</v>
      </c>
    </row>
    <row r="16" spans="1:12" x14ac:dyDescent="0.3">
      <c r="A16" s="33" t="s">
        <v>11</v>
      </c>
      <c r="B16" s="77">
        <v>4.0299999999999994</v>
      </c>
      <c r="C16" s="77">
        <v>9.7899999999999991</v>
      </c>
      <c r="D16" s="77">
        <v>13.25</v>
      </c>
      <c r="E16" s="77">
        <v>40</v>
      </c>
      <c r="F16" s="77">
        <v>26</v>
      </c>
      <c r="G16" s="153">
        <f t="shared" si="3"/>
        <v>0.24474999999999997</v>
      </c>
      <c r="H16" s="153">
        <f t="shared" si="4"/>
        <v>0.50961538461538458</v>
      </c>
      <c r="I16" s="69">
        <f t="shared" si="1"/>
        <v>5.76</v>
      </c>
      <c r="J16" s="129">
        <f t="shared" si="2"/>
        <v>1.4292803970223327</v>
      </c>
      <c r="K16" s="69">
        <f t="shared" si="5"/>
        <v>3.4600000000000009</v>
      </c>
      <c r="L16" s="129">
        <f t="shared" si="6"/>
        <v>0.35342185903983658</v>
      </c>
    </row>
    <row r="17" spans="1:12" x14ac:dyDescent="0.3">
      <c r="A17" s="33" t="s">
        <v>12</v>
      </c>
      <c r="B17" s="77">
        <v>24.739999999999995</v>
      </c>
      <c r="C17" s="77">
        <v>23.339999999999996</v>
      </c>
      <c r="D17" s="77">
        <v>14.99</v>
      </c>
      <c r="E17" s="77">
        <v>58</v>
      </c>
      <c r="F17" s="77">
        <v>57</v>
      </c>
      <c r="G17" s="153">
        <f t="shared" si="3"/>
        <v>0.40241379310344821</v>
      </c>
      <c r="H17" s="153">
        <f t="shared" si="4"/>
        <v>0.26298245614035087</v>
      </c>
      <c r="I17" s="69">
        <f t="shared" si="1"/>
        <v>-1.3999999999999986</v>
      </c>
      <c r="J17" s="129">
        <f t="shared" si="2"/>
        <v>-5.658852061438957E-2</v>
      </c>
      <c r="K17" s="69">
        <f t="shared" si="5"/>
        <v>-8.3499999999999961</v>
      </c>
      <c r="L17" s="129">
        <f t="shared" si="6"/>
        <v>-0.35775492716366741</v>
      </c>
    </row>
    <row r="18" spans="1:12" x14ac:dyDescent="0.3">
      <c r="A18" s="33" t="s">
        <v>13</v>
      </c>
      <c r="B18" s="77">
        <v>12.680000000000003</v>
      </c>
      <c r="C18" s="77">
        <v>14.820000000000002</v>
      </c>
      <c r="D18" s="77">
        <v>8.7099999999999991</v>
      </c>
      <c r="E18" s="77">
        <v>56</v>
      </c>
      <c r="F18" s="77">
        <v>51</v>
      </c>
      <c r="G18" s="153">
        <f t="shared" si="3"/>
        <v>0.26464285714285718</v>
      </c>
      <c r="H18" s="153">
        <f t="shared" si="4"/>
        <v>0.17078431372549019</v>
      </c>
      <c r="I18" s="69">
        <f t="shared" si="1"/>
        <v>2.1399999999999988</v>
      </c>
      <c r="J18" s="129">
        <f t="shared" si="2"/>
        <v>0.16876971608832791</v>
      </c>
      <c r="K18" s="69">
        <f t="shared" si="5"/>
        <v>-6.110000000000003</v>
      </c>
      <c r="L18" s="129">
        <f t="shared" si="6"/>
        <v>-0.41228070175438614</v>
      </c>
    </row>
    <row r="19" spans="1:12" x14ac:dyDescent="0.3">
      <c r="A19" s="33" t="s">
        <v>14</v>
      </c>
      <c r="B19" s="77">
        <v>82.87</v>
      </c>
      <c r="C19" s="77">
        <v>75.039999999999992</v>
      </c>
      <c r="D19" s="77">
        <v>41.249999999999993</v>
      </c>
      <c r="E19" s="77">
        <v>77</v>
      </c>
      <c r="F19" s="77">
        <v>42</v>
      </c>
      <c r="G19" s="153">
        <f t="shared" si="3"/>
        <v>0.97454545454545449</v>
      </c>
      <c r="H19" s="153">
        <f t="shared" si="4"/>
        <v>0.98214285714285698</v>
      </c>
      <c r="I19" s="69">
        <f t="shared" si="1"/>
        <v>-7.8300000000000125</v>
      </c>
      <c r="J19" s="129">
        <f t="shared" si="2"/>
        <v>-9.4485338481959835E-2</v>
      </c>
      <c r="K19" s="69">
        <f t="shared" si="5"/>
        <v>-33.79</v>
      </c>
      <c r="L19" s="129">
        <f t="shared" si="6"/>
        <v>-0.45029317697228144</v>
      </c>
    </row>
    <row r="20" spans="1:12" x14ac:dyDescent="0.3">
      <c r="A20" s="36" t="s">
        <v>15</v>
      </c>
      <c r="B20" s="7">
        <f>'CIR-REPR'!C24+'ALB-REPR'!C24</f>
        <v>2107.440000000001</v>
      </c>
      <c r="C20" s="7">
        <v>2662.4</v>
      </c>
      <c r="D20" s="7">
        <v>2685.97</v>
      </c>
      <c r="E20" s="7">
        <v>2637</v>
      </c>
      <c r="F20" s="7">
        <v>2726</v>
      </c>
      <c r="G20" s="64">
        <f t="shared" ref="G20:G72" si="7">IFERROR(C20/E20,"")</f>
        <v>1.0096321577550247</v>
      </c>
      <c r="H20" s="64">
        <f t="shared" ref="H20:H72" si="8">IFERROR(D20/F20,"")</f>
        <v>0.98531548055759344</v>
      </c>
      <c r="I20" s="67">
        <f t="shared" si="1"/>
        <v>554.95999999999913</v>
      </c>
      <c r="J20" s="130">
        <f t="shared" si="2"/>
        <v>0.26333371294081864</v>
      </c>
      <c r="K20" s="67">
        <f t="shared" si="5"/>
        <v>23.569999999999709</v>
      </c>
      <c r="L20" s="119">
        <f t="shared" si="6"/>
        <v>8.8529146634614975E-3</v>
      </c>
    </row>
    <row r="21" spans="1:12" x14ac:dyDescent="0.3">
      <c r="A21" s="33" t="s">
        <v>16</v>
      </c>
      <c r="B21" s="77">
        <v>732.74999999999977</v>
      </c>
      <c r="C21" s="77">
        <v>769.85999999999979</v>
      </c>
      <c r="D21" s="77">
        <v>790.18000000000018</v>
      </c>
      <c r="E21" s="77">
        <v>729</v>
      </c>
      <c r="F21" s="77">
        <v>734</v>
      </c>
      <c r="G21" s="153">
        <f t="shared" si="7"/>
        <v>1.0560493827160491</v>
      </c>
      <c r="H21" s="153">
        <f t="shared" si="8"/>
        <v>1.0765395095367849</v>
      </c>
      <c r="I21" s="69">
        <f t="shared" si="1"/>
        <v>37.110000000000014</v>
      </c>
      <c r="J21" s="129">
        <f t="shared" si="2"/>
        <v>5.0644831115660205E-2</v>
      </c>
      <c r="K21" s="69">
        <f t="shared" si="5"/>
        <v>20.320000000000391</v>
      </c>
      <c r="L21" s="129">
        <f t="shared" si="6"/>
        <v>2.6394409373133199E-2</v>
      </c>
    </row>
    <row r="22" spans="1:12" x14ac:dyDescent="0.3">
      <c r="A22" s="33" t="s">
        <v>17</v>
      </c>
      <c r="B22" s="77">
        <v>166.18</v>
      </c>
      <c r="C22" s="77">
        <v>143.65999999999997</v>
      </c>
      <c r="D22" s="77">
        <v>156.12</v>
      </c>
      <c r="E22" s="77">
        <v>160</v>
      </c>
      <c r="F22" s="77">
        <v>153</v>
      </c>
      <c r="G22" s="153">
        <f t="shared" si="7"/>
        <v>0.89787499999999976</v>
      </c>
      <c r="H22" s="153">
        <f t="shared" si="8"/>
        <v>1.0203921568627452</v>
      </c>
      <c r="I22" s="69">
        <f t="shared" si="1"/>
        <v>-22.520000000000039</v>
      </c>
      <c r="J22" s="129">
        <f t="shared" si="2"/>
        <v>-0.13551570586111472</v>
      </c>
      <c r="K22" s="69">
        <f t="shared" si="5"/>
        <v>12.460000000000036</v>
      </c>
      <c r="L22" s="129">
        <f t="shared" si="6"/>
        <v>8.6732562995962992E-2</v>
      </c>
    </row>
    <row r="23" spans="1:12" x14ac:dyDescent="0.3">
      <c r="A23" s="33" t="s">
        <v>18</v>
      </c>
      <c r="B23" s="77">
        <v>1772.3399999999997</v>
      </c>
      <c r="C23" s="77">
        <v>1748.8800000000003</v>
      </c>
      <c r="D23" s="77">
        <v>1739.6699999999996</v>
      </c>
      <c r="E23" s="77">
        <v>1748</v>
      </c>
      <c r="F23" s="77">
        <v>1839</v>
      </c>
      <c r="G23" s="153">
        <f t="shared" si="7"/>
        <v>1.0005034324942794</v>
      </c>
      <c r="H23" s="153">
        <f t="shared" si="8"/>
        <v>0.94598694942903727</v>
      </c>
      <c r="I23" s="69">
        <f t="shared" si="1"/>
        <v>-23.459999999999354</v>
      </c>
      <c r="J23" s="129">
        <f t="shared" si="2"/>
        <v>-1.3236737871965554E-2</v>
      </c>
      <c r="K23" s="69">
        <f t="shared" si="5"/>
        <v>-9.2100000000007185</v>
      </c>
      <c r="L23" s="129">
        <f t="shared" si="6"/>
        <v>-5.2662275284758309E-3</v>
      </c>
    </row>
    <row r="24" spans="1:12" x14ac:dyDescent="0.3">
      <c r="A24" s="36" t="s">
        <v>19</v>
      </c>
      <c r="B24" s="7">
        <v>2206.8000000000006</v>
      </c>
      <c r="C24" s="7">
        <v>2106.2100000000009</v>
      </c>
      <c r="D24" s="7">
        <v>2029.6699999999998</v>
      </c>
      <c r="E24" s="7">
        <v>3594</v>
      </c>
      <c r="F24" s="7">
        <v>3253</v>
      </c>
      <c r="G24" s="64">
        <f t="shared" si="7"/>
        <v>0.58603505843071813</v>
      </c>
      <c r="H24" s="64">
        <f t="shared" si="8"/>
        <v>0.62393790347371647</v>
      </c>
      <c r="I24" s="67">
        <f t="shared" si="1"/>
        <v>-100.58999999999969</v>
      </c>
      <c r="J24" s="130">
        <f t="shared" si="2"/>
        <v>-4.5581837955410376E-2</v>
      </c>
      <c r="K24" s="67">
        <f t="shared" si="5"/>
        <v>-76.5400000000011</v>
      </c>
      <c r="L24" s="119">
        <f t="shared" si="6"/>
        <v>-3.634015601483287E-2</v>
      </c>
    </row>
    <row r="25" spans="1:12" x14ac:dyDescent="0.3">
      <c r="A25" s="33" t="s">
        <v>20</v>
      </c>
      <c r="B25" s="77">
        <v>344.25000000000011</v>
      </c>
      <c r="C25" s="77">
        <v>377.89</v>
      </c>
      <c r="D25" s="77">
        <v>405.71999999999974</v>
      </c>
      <c r="E25" s="77">
        <v>617</v>
      </c>
      <c r="F25" s="77">
        <v>597</v>
      </c>
      <c r="G25" s="153">
        <f t="shared" si="7"/>
        <v>0.61246353322528357</v>
      </c>
      <c r="H25" s="153">
        <f t="shared" si="8"/>
        <v>0.67959798994974829</v>
      </c>
      <c r="I25" s="69">
        <f t="shared" si="1"/>
        <v>33.639999999999873</v>
      </c>
      <c r="J25" s="129">
        <f t="shared" si="2"/>
        <v>9.7719680464778191E-2</v>
      </c>
      <c r="K25" s="69">
        <f t="shared" si="5"/>
        <v>27.829999999999757</v>
      </c>
      <c r="L25" s="129">
        <f t="shared" si="6"/>
        <v>7.364576993304861E-2</v>
      </c>
    </row>
    <row r="26" spans="1:12" x14ac:dyDescent="0.3">
      <c r="A26" s="33" t="s">
        <v>21</v>
      </c>
      <c r="B26" s="77">
        <v>15.359999999999998</v>
      </c>
      <c r="C26" s="77">
        <v>16.5</v>
      </c>
      <c r="D26" s="77">
        <v>18.400000000000002</v>
      </c>
      <c r="E26" s="77">
        <v>187</v>
      </c>
      <c r="F26" s="77">
        <v>187</v>
      </c>
      <c r="G26" s="153">
        <f t="shared" si="7"/>
        <v>8.8235294117647065E-2</v>
      </c>
      <c r="H26" s="153">
        <f t="shared" si="8"/>
        <v>9.8395721925133697E-2</v>
      </c>
      <c r="I26" s="69">
        <f t="shared" si="1"/>
        <v>1.1400000000000023</v>
      </c>
      <c r="J26" s="129">
        <f t="shared" si="2"/>
        <v>7.4218750000000222E-2</v>
      </c>
      <c r="K26" s="69">
        <f t="shared" si="5"/>
        <v>1.9000000000000021</v>
      </c>
      <c r="L26" s="129">
        <f t="shared" si="6"/>
        <v>0.11515151515151523</v>
      </c>
    </row>
    <row r="27" spans="1:12" x14ac:dyDescent="0.3">
      <c r="A27" s="33" t="s">
        <v>22</v>
      </c>
      <c r="B27" s="77">
        <v>1847.1900000000005</v>
      </c>
      <c r="C27" s="77">
        <v>1711.8200000000008</v>
      </c>
      <c r="D27" s="77">
        <v>1605.5500000000002</v>
      </c>
      <c r="E27" s="77">
        <v>2790</v>
      </c>
      <c r="F27" s="77">
        <v>2469</v>
      </c>
      <c r="G27" s="153">
        <f t="shared" si="7"/>
        <v>0.61355555555555585</v>
      </c>
      <c r="H27" s="153">
        <f t="shared" si="8"/>
        <v>0.65028351559335773</v>
      </c>
      <c r="I27" s="69">
        <f t="shared" si="1"/>
        <v>-135.36999999999966</v>
      </c>
      <c r="J27" s="129">
        <f t="shared" si="2"/>
        <v>-7.3284285861226817E-2</v>
      </c>
      <c r="K27" s="69">
        <f t="shared" si="5"/>
        <v>-106.27000000000066</v>
      </c>
      <c r="L27" s="129">
        <f t="shared" si="6"/>
        <v>-6.2080125246813722E-2</v>
      </c>
    </row>
    <row r="28" spans="1:12" x14ac:dyDescent="0.3">
      <c r="A28" s="36" t="s">
        <v>60</v>
      </c>
      <c r="B28" s="7">
        <v>0.28999999999999998</v>
      </c>
      <c r="C28" s="7">
        <v>0.28999999999999998</v>
      </c>
      <c r="D28" s="7">
        <v>0.28999999999999998</v>
      </c>
      <c r="E28" s="7"/>
      <c r="F28" s="7"/>
      <c r="G28" s="64" t="str">
        <f t="shared" si="7"/>
        <v/>
      </c>
      <c r="H28" s="64" t="str">
        <f t="shared" si="8"/>
        <v/>
      </c>
      <c r="I28" s="7">
        <f t="shared" si="1"/>
        <v>0</v>
      </c>
      <c r="J28" s="130">
        <f t="shared" si="2"/>
        <v>0</v>
      </c>
      <c r="K28" s="7">
        <f>D28-C28</f>
        <v>0</v>
      </c>
      <c r="L28" s="119">
        <f t="shared" si="6"/>
        <v>0</v>
      </c>
    </row>
    <row r="29" spans="1:12" x14ac:dyDescent="0.3">
      <c r="A29" s="33" t="s">
        <v>24</v>
      </c>
      <c r="B29" s="77"/>
      <c r="C29" s="77"/>
      <c r="D29" s="131"/>
      <c r="E29" s="131"/>
      <c r="F29" s="131"/>
      <c r="G29" s="153" t="str">
        <f t="shared" si="7"/>
        <v/>
      </c>
      <c r="H29" s="153" t="str">
        <f t="shared" si="8"/>
        <v/>
      </c>
      <c r="I29" s="69">
        <f t="shared" si="1"/>
        <v>0</v>
      </c>
      <c r="J29" s="129"/>
      <c r="K29" s="69">
        <f t="shared" ref="K29:K66" si="9">D29-C29</f>
        <v>0</v>
      </c>
      <c r="L29" s="131"/>
    </row>
    <row r="30" spans="1:12" x14ac:dyDescent="0.3">
      <c r="A30" s="33" t="s">
        <v>25</v>
      </c>
      <c r="B30" s="77"/>
      <c r="C30" s="77"/>
      <c r="D30" s="131"/>
      <c r="E30" s="131"/>
      <c r="F30" s="131"/>
      <c r="G30" s="153" t="str">
        <f t="shared" si="7"/>
        <v/>
      </c>
      <c r="H30" s="153" t="str">
        <f t="shared" si="8"/>
        <v/>
      </c>
      <c r="I30" s="69">
        <f t="shared" si="1"/>
        <v>0</v>
      </c>
      <c r="J30" s="129"/>
      <c r="K30" s="69">
        <f t="shared" si="9"/>
        <v>0</v>
      </c>
      <c r="L30" s="131"/>
    </row>
    <row r="31" spans="1:12" x14ac:dyDescent="0.3">
      <c r="A31" s="33" t="s">
        <v>26</v>
      </c>
      <c r="B31" s="77"/>
      <c r="C31" s="77"/>
      <c r="D31" s="131"/>
      <c r="E31" s="131"/>
      <c r="F31" s="131"/>
      <c r="G31" s="153" t="str">
        <f t="shared" si="7"/>
        <v/>
      </c>
      <c r="H31" s="153" t="str">
        <f t="shared" si="8"/>
        <v/>
      </c>
      <c r="I31" s="69">
        <f t="shared" si="1"/>
        <v>0</v>
      </c>
      <c r="J31" s="129"/>
      <c r="K31" s="69">
        <f t="shared" si="9"/>
        <v>0</v>
      </c>
      <c r="L31" s="131"/>
    </row>
    <row r="32" spans="1:12" x14ac:dyDescent="0.3">
      <c r="A32" s="33" t="s">
        <v>27</v>
      </c>
      <c r="B32" s="77"/>
      <c r="C32" s="77"/>
      <c r="D32" s="131"/>
      <c r="E32" s="131"/>
      <c r="F32" s="131"/>
      <c r="G32" s="153" t="str">
        <f t="shared" si="7"/>
        <v/>
      </c>
      <c r="H32" s="153" t="str">
        <f t="shared" si="8"/>
        <v/>
      </c>
      <c r="I32" s="69">
        <f t="shared" si="1"/>
        <v>0</v>
      </c>
      <c r="J32" s="129"/>
      <c r="K32" s="69">
        <f t="shared" si="9"/>
        <v>0</v>
      </c>
      <c r="L32" s="131"/>
    </row>
    <row r="33" spans="1:12" x14ac:dyDescent="0.3">
      <c r="A33" s="33" t="s">
        <v>28</v>
      </c>
      <c r="B33" s="77"/>
      <c r="C33" s="77"/>
      <c r="D33" s="131"/>
      <c r="E33" s="131"/>
      <c r="F33" s="131"/>
      <c r="G33" s="153" t="str">
        <f t="shared" si="7"/>
        <v/>
      </c>
      <c r="H33" s="153" t="str">
        <f t="shared" si="8"/>
        <v/>
      </c>
      <c r="I33" s="69">
        <f t="shared" si="1"/>
        <v>0</v>
      </c>
      <c r="J33" s="129"/>
      <c r="K33" s="69">
        <f t="shared" si="9"/>
        <v>0</v>
      </c>
      <c r="L33" s="131"/>
    </row>
    <row r="34" spans="1:12" x14ac:dyDescent="0.3">
      <c r="A34" s="33" t="s">
        <v>29</v>
      </c>
      <c r="B34" s="77"/>
      <c r="C34" s="77"/>
      <c r="D34" s="131"/>
      <c r="E34" s="131"/>
      <c r="F34" s="131"/>
      <c r="G34" s="153" t="str">
        <f t="shared" si="7"/>
        <v/>
      </c>
      <c r="H34" s="153" t="str">
        <f t="shared" si="8"/>
        <v/>
      </c>
      <c r="I34" s="69">
        <f t="shared" si="1"/>
        <v>0</v>
      </c>
      <c r="J34" s="129"/>
      <c r="K34" s="69">
        <f t="shared" si="9"/>
        <v>0</v>
      </c>
      <c r="L34" s="131"/>
    </row>
    <row r="35" spans="1:12" x14ac:dyDescent="0.3">
      <c r="A35" s="33" t="s">
        <v>30</v>
      </c>
      <c r="B35" s="77">
        <v>0.28999999999999998</v>
      </c>
      <c r="C35" s="77">
        <v>0.28999999999999998</v>
      </c>
      <c r="D35" s="77">
        <v>0.28999999999999998</v>
      </c>
      <c r="E35" s="77"/>
      <c r="F35" s="77"/>
      <c r="G35" s="153" t="str">
        <f t="shared" si="7"/>
        <v/>
      </c>
      <c r="H35" s="153" t="str">
        <f t="shared" si="8"/>
        <v/>
      </c>
      <c r="I35" s="69">
        <f t="shared" si="1"/>
        <v>0</v>
      </c>
      <c r="J35" s="129">
        <f t="shared" si="2"/>
        <v>0</v>
      </c>
      <c r="K35" s="69">
        <f t="shared" si="9"/>
        <v>0</v>
      </c>
      <c r="L35" s="129">
        <f t="shared" si="6"/>
        <v>0</v>
      </c>
    </row>
    <row r="36" spans="1:12" x14ac:dyDescent="0.3">
      <c r="A36" s="36" t="s">
        <v>61</v>
      </c>
      <c r="B36" s="7">
        <v>1395.7100000000007</v>
      </c>
      <c r="C36" s="7">
        <v>1559.08</v>
      </c>
      <c r="D36" s="7">
        <v>1487.8700000000001</v>
      </c>
      <c r="E36" s="7">
        <v>1549</v>
      </c>
      <c r="F36" s="7">
        <v>1540</v>
      </c>
      <c r="G36" s="64">
        <f t="shared" si="7"/>
        <v>1.0065074241446095</v>
      </c>
      <c r="H36" s="64">
        <f t="shared" si="8"/>
        <v>0.9661493506493507</v>
      </c>
      <c r="I36" s="7">
        <f t="shared" si="1"/>
        <v>163.36999999999921</v>
      </c>
      <c r="J36" s="119">
        <f t="shared" si="2"/>
        <v>0.11705153649397015</v>
      </c>
      <c r="K36" s="67">
        <f t="shared" si="9"/>
        <v>-71.209999999999809</v>
      </c>
      <c r="L36" s="119">
        <f t="shared" si="6"/>
        <v>-4.5674372065577007E-2</v>
      </c>
    </row>
    <row r="37" spans="1:12" x14ac:dyDescent="0.3">
      <c r="A37" s="33" t="s">
        <v>32</v>
      </c>
      <c r="B37" s="77">
        <v>1383.5600000000006</v>
      </c>
      <c r="C37" s="77">
        <v>1534.23</v>
      </c>
      <c r="D37" s="77">
        <v>1471.68</v>
      </c>
      <c r="E37" s="77">
        <v>1525</v>
      </c>
      <c r="F37" s="77">
        <v>1520</v>
      </c>
      <c r="G37" s="153">
        <f t="shared" si="7"/>
        <v>1.0060524590163935</v>
      </c>
      <c r="H37" s="153">
        <f t="shared" si="8"/>
        <v>0.96821052631578952</v>
      </c>
      <c r="I37" s="77">
        <f t="shared" si="1"/>
        <v>150.66999999999939</v>
      </c>
      <c r="J37" s="129">
        <f t="shared" si="2"/>
        <v>0.10890022839631053</v>
      </c>
      <c r="K37" s="69">
        <f t="shared" si="9"/>
        <v>-62.549999999999955</v>
      </c>
      <c r="L37" s="129">
        <f t="shared" si="6"/>
        <v>-4.0769636886255567E-2</v>
      </c>
    </row>
    <row r="38" spans="1:12" x14ac:dyDescent="0.3">
      <c r="A38" s="33" t="s">
        <v>33</v>
      </c>
      <c r="B38" s="77">
        <v>0.09</v>
      </c>
      <c r="C38" s="77">
        <v>1.37</v>
      </c>
      <c r="D38" s="77">
        <v>1.4500000000000002</v>
      </c>
      <c r="E38" s="77">
        <v>1</v>
      </c>
      <c r="F38" s="77">
        <v>1</v>
      </c>
      <c r="G38" s="153">
        <f t="shared" si="7"/>
        <v>1.37</v>
      </c>
      <c r="H38" s="153">
        <f t="shared" si="8"/>
        <v>1.4500000000000002</v>
      </c>
      <c r="I38" s="77">
        <f t="shared" si="1"/>
        <v>1.28</v>
      </c>
      <c r="J38" s="129">
        <f t="shared" si="2"/>
        <v>14.222222222222223</v>
      </c>
      <c r="K38" s="69">
        <f t="shared" si="9"/>
        <v>8.0000000000000071E-2</v>
      </c>
      <c r="L38" s="129">
        <f t="shared" si="6"/>
        <v>5.8394160583941757E-2</v>
      </c>
    </row>
    <row r="39" spans="1:12" x14ac:dyDescent="0.3">
      <c r="A39" s="33" t="s">
        <v>34</v>
      </c>
      <c r="B39" s="77">
        <v>0.41000000000000003</v>
      </c>
      <c r="C39" s="77">
        <v>4.47</v>
      </c>
      <c r="D39" s="77">
        <v>4.7300000000000004</v>
      </c>
      <c r="E39" s="77">
        <v>4</v>
      </c>
      <c r="F39" s="77">
        <v>5</v>
      </c>
      <c r="G39" s="153">
        <f t="shared" si="7"/>
        <v>1.1174999999999999</v>
      </c>
      <c r="H39" s="153">
        <f t="shared" si="8"/>
        <v>0.94600000000000006</v>
      </c>
      <c r="I39" s="77">
        <f t="shared" si="1"/>
        <v>4.0599999999999996</v>
      </c>
      <c r="J39" s="129">
        <f t="shared" si="2"/>
        <v>9.902439024390242</v>
      </c>
      <c r="K39" s="69">
        <f t="shared" si="9"/>
        <v>0.26000000000000068</v>
      </c>
      <c r="L39" s="129">
        <f t="shared" si="6"/>
        <v>5.8165548098434217E-2</v>
      </c>
    </row>
    <row r="40" spans="1:12" x14ac:dyDescent="0.3">
      <c r="A40" s="33" t="s">
        <v>35</v>
      </c>
      <c r="B40" s="77"/>
      <c r="C40" s="77"/>
      <c r="D40" s="131"/>
      <c r="E40" s="131"/>
      <c r="F40" s="131"/>
      <c r="G40" s="153" t="str">
        <f t="shared" si="7"/>
        <v/>
      </c>
      <c r="H40" s="153" t="str">
        <f t="shared" si="8"/>
        <v/>
      </c>
      <c r="I40" s="77">
        <f t="shared" si="1"/>
        <v>0</v>
      </c>
      <c r="J40" s="129"/>
      <c r="K40" s="69">
        <f t="shared" si="9"/>
        <v>0</v>
      </c>
      <c r="L40" s="129"/>
    </row>
    <row r="41" spans="1:12" x14ac:dyDescent="0.3">
      <c r="A41" s="33" t="s">
        <v>36</v>
      </c>
      <c r="B41" s="77">
        <v>11.65</v>
      </c>
      <c r="C41" s="77">
        <v>19.009999999999998</v>
      </c>
      <c r="D41" s="77">
        <v>10.01</v>
      </c>
      <c r="E41" s="77">
        <v>19</v>
      </c>
      <c r="F41" s="77">
        <v>14</v>
      </c>
      <c r="G41" s="153">
        <f t="shared" si="7"/>
        <v>1.0005263157894735</v>
      </c>
      <c r="H41" s="153">
        <f t="shared" si="8"/>
        <v>0.71499999999999997</v>
      </c>
      <c r="I41" s="77">
        <f t="shared" si="1"/>
        <v>7.3599999999999977</v>
      </c>
      <c r="J41" s="129">
        <f t="shared" si="2"/>
        <v>0.63175965665236022</v>
      </c>
      <c r="K41" s="69">
        <f t="shared" si="9"/>
        <v>-8.9999999999999982</v>
      </c>
      <c r="L41" s="129">
        <f t="shared" si="6"/>
        <v>-0.47343503419253019</v>
      </c>
    </row>
    <row r="42" spans="1:12" x14ac:dyDescent="0.3">
      <c r="A42" s="36" t="s">
        <v>37</v>
      </c>
      <c r="B42" s="7"/>
      <c r="C42" s="7"/>
      <c r="D42" s="6"/>
      <c r="E42" s="6"/>
      <c r="F42" s="6"/>
      <c r="G42" s="64" t="str">
        <f t="shared" si="7"/>
        <v/>
      </c>
      <c r="H42" s="64" t="str">
        <f t="shared" si="8"/>
        <v/>
      </c>
      <c r="I42" s="7">
        <f t="shared" si="1"/>
        <v>0</v>
      </c>
      <c r="J42" s="119"/>
      <c r="K42" s="67">
        <f t="shared" si="9"/>
        <v>0</v>
      </c>
      <c r="L42" s="119"/>
    </row>
    <row r="43" spans="1:12" x14ac:dyDescent="0.3">
      <c r="A43" s="33" t="s">
        <v>37</v>
      </c>
      <c r="B43" s="77"/>
      <c r="C43" s="77"/>
      <c r="D43" s="132"/>
      <c r="E43" s="132"/>
      <c r="F43" s="132"/>
      <c r="G43" s="153" t="str">
        <f t="shared" si="7"/>
        <v/>
      </c>
      <c r="H43" s="153" t="str">
        <f t="shared" si="8"/>
        <v/>
      </c>
      <c r="I43" s="77">
        <f t="shared" si="1"/>
        <v>0</v>
      </c>
      <c r="J43" s="129"/>
      <c r="K43" s="69">
        <f t="shared" si="9"/>
        <v>0</v>
      </c>
      <c r="L43" s="129"/>
    </row>
    <row r="44" spans="1:12" x14ac:dyDescent="0.3">
      <c r="A44" s="36" t="s">
        <v>38</v>
      </c>
      <c r="B44" s="7">
        <v>1772.5300000000002</v>
      </c>
      <c r="C44" s="7">
        <v>1872.7799999999991</v>
      </c>
      <c r="D44" s="7">
        <v>2016.6799999999973</v>
      </c>
      <c r="E44" s="7">
        <v>1885</v>
      </c>
      <c r="F44" s="7">
        <v>2072</v>
      </c>
      <c r="G44" s="64">
        <f t="shared" si="7"/>
        <v>0.99351724137930986</v>
      </c>
      <c r="H44" s="64">
        <f t="shared" si="8"/>
        <v>0.97330115830115704</v>
      </c>
      <c r="I44" s="7">
        <f t="shared" si="1"/>
        <v>100.24999999999886</v>
      </c>
      <c r="J44" s="119">
        <f t="shared" si="2"/>
        <v>5.6557575894342405E-2</v>
      </c>
      <c r="K44" s="67">
        <f t="shared" si="9"/>
        <v>143.89999999999827</v>
      </c>
      <c r="L44" s="119">
        <f t="shared" si="6"/>
        <v>7.6837642435309217E-2</v>
      </c>
    </row>
    <row r="45" spans="1:12" x14ac:dyDescent="0.3">
      <c r="A45" s="33" t="s">
        <v>39</v>
      </c>
      <c r="B45" s="77">
        <v>31.069999999999997</v>
      </c>
      <c r="C45" s="77">
        <v>28.529999999999994</v>
      </c>
      <c r="D45" s="77">
        <v>29.11999999999999</v>
      </c>
      <c r="E45" s="77">
        <v>35</v>
      </c>
      <c r="F45" s="77">
        <v>35</v>
      </c>
      <c r="G45" s="153">
        <f t="shared" si="7"/>
        <v>0.81514285714285695</v>
      </c>
      <c r="H45" s="153">
        <f t="shared" si="8"/>
        <v>0.83199999999999974</v>
      </c>
      <c r="I45" s="69">
        <f t="shared" si="1"/>
        <v>-2.5400000000000027</v>
      </c>
      <c r="J45" s="129">
        <f t="shared" si="2"/>
        <v>-8.1750885098165527E-2</v>
      </c>
      <c r="K45" s="69">
        <f t="shared" si="9"/>
        <v>0.58999999999999631</v>
      </c>
      <c r="L45" s="129">
        <f t="shared" si="6"/>
        <v>2.0679985979670468E-2</v>
      </c>
    </row>
    <row r="46" spans="1:12" x14ac:dyDescent="0.3">
      <c r="A46" s="33" t="s">
        <v>40</v>
      </c>
      <c r="B46" s="77">
        <v>43.480000000000011</v>
      </c>
      <c r="C46" s="77">
        <v>39.519999999999996</v>
      </c>
      <c r="D46" s="77">
        <v>35.620000000000005</v>
      </c>
      <c r="E46" s="77">
        <v>40</v>
      </c>
      <c r="F46" s="77">
        <v>33</v>
      </c>
      <c r="G46" s="153">
        <f t="shared" si="7"/>
        <v>0.98799999999999988</v>
      </c>
      <c r="H46" s="153">
        <f t="shared" si="8"/>
        <v>1.0793939393939396</v>
      </c>
      <c r="I46" s="69">
        <f t="shared" si="1"/>
        <v>-3.9600000000000151</v>
      </c>
      <c r="J46" s="129">
        <f t="shared" si="2"/>
        <v>-9.107635694572247E-2</v>
      </c>
      <c r="K46" s="69">
        <f t="shared" si="9"/>
        <v>-3.8999999999999915</v>
      </c>
      <c r="L46" s="129">
        <f t="shared" si="6"/>
        <v>-9.8684210526315597E-2</v>
      </c>
    </row>
    <row r="47" spans="1:12" x14ac:dyDescent="0.3">
      <c r="A47" s="33" t="s">
        <v>41</v>
      </c>
      <c r="B47" s="77">
        <v>1495.0800000000002</v>
      </c>
      <c r="C47" s="77">
        <v>1607.7899999999991</v>
      </c>
      <c r="D47" s="77">
        <v>1730.4199999999973</v>
      </c>
      <c r="E47" s="77">
        <v>1594</v>
      </c>
      <c r="F47" s="77">
        <v>1756</v>
      </c>
      <c r="G47" s="153">
        <f t="shared" si="7"/>
        <v>1.0086511919698864</v>
      </c>
      <c r="H47" s="153">
        <f t="shared" si="8"/>
        <v>0.98543280182232196</v>
      </c>
      <c r="I47" s="69">
        <f t="shared" si="1"/>
        <v>112.7099999999989</v>
      </c>
      <c r="J47" s="129">
        <f t="shared" si="2"/>
        <v>7.5387270246407567E-2</v>
      </c>
      <c r="K47" s="69">
        <f t="shared" si="9"/>
        <v>122.62999999999829</v>
      </c>
      <c r="L47" s="129">
        <f t="shared" si="6"/>
        <v>7.6272398758543414E-2</v>
      </c>
    </row>
    <row r="48" spans="1:12" x14ac:dyDescent="0.3">
      <c r="A48" s="33" t="s">
        <v>42</v>
      </c>
      <c r="B48" s="77">
        <v>202.90000000000003</v>
      </c>
      <c r="C48" s="77">
        <v>196.94000000000005</v>
      </c>
      <c r="D48" s="77">
        <v>221.51999999999998</v>
      </c>
      <c r="E48" s="77">
        <v>216</v>
      </c>
      <c r="F48" s="77">
        <v>248</v>
      </c>
      <c r="G48" s="153">
        <f t="shared" si="7"/>
        <v>0.91175925925925949</v>
      </c>
      <c r="H48" s="153">
        <f t="shared" si="8"/>
        <v>0.89322580645161287</v>
      </c>
      <c r="I48" s="69">
        <f t="shared" si="1"/>
        <v>-5.9599999999999795</v>
      </c>
      <c r="J48" s="129">
        <f t="shared" si="2"/>
        <v>-2.937407589945773E-2</v>
      </c>
      <c r="K48" s="69">
        <f t="shared" si="9"/>
        <v>24.579999999999927</v>
      </c>
      <c r="L48" s="129">
        <f t="shared" si="6"/>
        <v>0.12480958667614472</v>
      </c>
    </row>
    <row r="49" spans="1:12" x14ac:dyDescent="0.3">
      <c r="A49" s="36" t="s">
        <v>43</v>
      </c>
      <c r="B49" s="7">
        <v>653.5899999999998</v>
      </c>
      <c r="C49" s="7">
        <v>535</v>
      </c>
      <c r="D49" s="7">
        <v>578.02</v>
      </c>
      <c r="E49" s="7">
        <v>607</v>
      </c>
      <c r="F49" s="7">
        <v>569</v>
      </c>
      <c r="G49" s="64">
        <f t="shared" si="7"/>
        <v>0.88138385502471173</v>
      </c>
      <c r="H49" s="64">
        <f t="shared" si="8"/>
        <v>1.0158523725834798</v>
      </c>
      <c r="I49" s="67">
        <f t="shared" si="1"/>
        <v>-118.5899999999998</v>
      </c>
      <c r="J49" s="119">
        <f t="shared" si="2"/>
        <v>-0.18144402454137887</v>
      </c>
      <c r="K49" s="67">
        <f t="shared" si="9"/>
        <v>43.019999999999982</v>
      </c>
      <c r="L49" s="119">
        <f t="shared" si="6"/>
        <v>8.0411214953270971E-2</v>
      </c>
    </row>
    <row r="50" spans="1:12" x14ac:dyDescent="0.3">
      <c r="A50" s="33" t="s">
        <v>44</v>
      </c>
      <c r="B50" s="77">
        <v>503.44999999999982</v>
      </c>
      <c r="C50" s="77">
        <v>386.64</v>
      </c>
      <c r="D50" s="77">
        <v>466.73</v>
      </c>
      <c r="E50" s="77">
        <v>459</v>
      </c>
      <c r="F50" s="77">
        <v>460</v>
      </c>
      <c r="G50" s="153">
        <f t="shared" si="7"/>
        <v>0.84235294117647053</v>
      </c>
      <c r="H50" s="153">
        <f t="shared" si="8"/>
        <v>1.0146304347826087</v>
      </c>
      <c r="I50" s="69">
        <f t="shared" si="1"/>
        <v>-116.80999999999983</v>
      </c>
      <c r="J50" s="129">
        <f t="shared" si="2"/>
        <v>-0.23201906842784759</v>
      </c>
      <c r="K50" s="69">
        <f t="shared" si="9"/>
        <v>80.090000000000032</v>
      </c>
      <c r="L50" s="129">
        <f t="shared" si="6"/>
        <v>0.20714359611007671</v>
      </c>
    </row>
    <row r="51" spans="1:12" x14ac:dyDescent="0.3">
      <c r="A51" s="33" t="s">
        <v>45</v>
      </c>
      <c r="B51" s="77">
        <v>150.14000000000001</v>
      </c>
      <c r="C51" s="77">
        <v>148.36000000000001</v>
      </c>
      <c r="D51" s="77">
        <v>111.29</v>
      </c>
      <c r="E51" s="77">
        <v>148</v>
      </c>
      <c r="F51" s="77">
        <v>109</v>
      </c>
      <c r="G51" s="153">
        <f t="shared" si="7"/>
        <v>1.0024324324324325</v>
      </c>
      <c r="H51" s="153">
        <f t="shared" si="8"/>
        <v>1.0210091743119267</v>
      </c>
      <c r="I51" s="69">
        <f t="shared" si="1"/>
        <v>-1.7800000000000011</v>
      </c>
      <c r="J51" s="129">
        <f t="shared" si="2"/>
        <v>-1.1855601438657271E-2</v>
      </c>
      <c r="K51" s="69">
        <f t="shared" si="9"/>
        <v>-37.070000000000007</v>
      </c>
      <c r="L51" s="129">
        <f t="shared" si="6"/>
        <v>-0.24986519277433272</v>
      </c>
    </row>
    <row r="52" spans="1:12" x14ac:dyDescent="0.3">
      <c r="A52" s="36" t="s">
        <v>46</v>
      </c>
      <c r="B52" s="7"/>
      <c r="C52" s="7"/>
      <c r="D52" s="6"/>
      <c r="E52" s="6">
        <v>88</v>
      </c>
      <c r="F52" s="6">
        <v>86</v>
      </c>
      <c r="G52" s="64">
        <f t="shared" si="7"/>
        <v>0</v>
      </c>
      <c r="H52" s="64">
        <f t="shared" si="8"/>
        <v>0</v>
      </c>
      <c r="I52" s="7">
        <f t="shared" si="1"/>
        <v>0</v>
      </c>
      <c r="J52" s="119"/>
      <c r="K52" s="67">
        <f t="shared" si="9"/>
        <v>0</v>
      </c>
      <c r="L52" s="119"/>
    </row>
    <row r="53" spans="1:12" x14ac:dyDescent="0.3">
      <c r="A53" s="33" t="s">
        <v>47</v>
      </c>
      <c r="B53" s="77"/>
      <c r="C53" s="77"/>
      <c r="D53" s="132"/>
      <c r="E53" s="77">
        <v>50</v>
      </c>
      <c r="F53" s="77">
        <v>47</v>
      </c>
      <c r="G53" s="153">
        <f t="shared" si="7"/>
        <v>0</v>
      </c>
      <c r="H53" s="153">
        <f t="shared" si="8"/>
        <v>0</v>
      </c>
      <c r="I53" s="69">
        <f t="shared" si="1"/>
        <v>0</v>
      </c>
      <c r="J53" s="129"/>
      <c r="K53" s="69">
        <f t="shared" si="9"/>
        <v>0</v>
      </c>
      <c r="L53" s="129"/>
    </row>
    <row r="54" spans="1:12" x14ac:dyDescent="0.3">
      <c r="A54" s="33" t="s">
        <v>48</v>
      </c>
      <c r="B54" s="77"/>
      <c r="C54" s="77"/>
      <c r="D54" s="132"/>
      <c r="E54" s="77">
        <v>15</v>
      </c>
      <c r="F54" s="77">
        <v>15</v>
      </c>
      <c r="G54" s="153">
        <f t="shared" si="7"/>
        <v>0</v>
      </c>
      <c r="H54" s="153">
        <f t="shared" si="8"/>
        <v>0</v>
      </c>
      <c r="I54" s="69">
        <f t="shared" si="1"/>
        <v>0</v>
      </c>
      <c r="J54" s="129"/>
      <c r="K54" s="69">
        <f t="shared" si="9"/>
        <v>0</v>
      </c>
      <c r="L54" s="129"/>
    </row>
    <row r="55" spans="1:12" x14ac:dyDescent="0.3">
      <c r="A55" s="33" t="s">
        <v>62</v>
      </c>
      <c r="B55" s="77"/>
      <c r="C55" s="77"/>
      <c r="D55" s="132"/>
      <c r="E55" s="77">
        <v>3</v>
      </c>
      <c r="F55" s="77">
        <v>4</v>
      </c>
      <c r="G55" s="153">
        <f t="shared" si="7"/>
        <v>0</v>
      </c>
      <c r="H55" s="153">
        <f t="shared" si="8"/>
        <v>0</v>
      </c>
      <c r="I55" s="69">
        <f t="shared" si="1"/>
        <v>0</v>
      </c>
      <c r="J55" s="129"/>
      <c r="K55" s="69">
        <f t="shared" si="9"/>
        <v>0</v>
      </c>
      <c r="L55" s="129"/>
    </row>
    <row r="56" spans="1:12" x14ac:dyDescent="0.3">
      <c r="A56" s="33" t="s">
        <v>63</v>
      </c>
      <c r="B56" s="77"/>
      <c r="C56" s="77"/>
      <c r="D56" s="132"/>
      <c r="E56" s="77">
        <v>20</v>
      </c>
      <c r="F56" s="77">
        <v>20</v>
      </c>
      <c r="G56" s="153">
        <f t="shared" si="7"/>
        <v>0</v>
      </c>
      <c r="H56" s="153">
        <f t="shared" si="8"/>
        <v>0</v>
      </c>
      <c r="I56" s="69">
        <f t="shared" si="1"/>
        <v>0</v>
      </c>
      <c r="J56" s="129"/>
      <c r="K56" s="69">
        <f t="shared" si="9"/>
        <v>0</v>
      </c>
      <c r="L56" s="129"/>
    </row>
    <row r="57" spans="1:12" x14ac:dyDescent="0.3">
      <c r="A57" s="36" t="s">
        <v>49</v>
      </c>
      <c r="B57" s="7">
        <v>105.83000000000003</v>
      </c>
      <c r="C57" s="7">
        <v>106.33999999999999</v>
      </c>
      <c r="D57" s="7">
        <v>99.100000000000023</v>
      </c>
      <c r="E57" s="7">
        <v>425</v>
      </c>
      <c r="F57" s="7">
        <v>425</v>
      </c>
      <c r="G57" s="64">
        <f t="shared" si="7"/>
        <v>0.2502117647058823</v>
      </c>
      <c r="H57" s="64">
        <f t="shared" si="8"/>
        <v>0.23317647058823535</v>
      </c>
      <c r="I57" s="7">
        <f t="shared" si="1"/>
        <v>0.50999999999996248</v>
      </c>
      <c r="J57" s="119">
        <f t="shared" si="2"/>
        <v>4.8190494188788957E-3</v>
      </c>
      <c r="K57" s="67">
        <f t="shared" si="9"/>
        <v>-7.2399999999999665</v>
      </c>
      <c r="L57" s="119">
        <f t="shared" si="6"/>
        <v>-6.8083505736317163E-2</v>
      </c>
    </row>
    <row r="58" spans="1:12" x14ac:dyDescent="0.3">
      <c r="A58" s="33" t="s">
        <v>49</v>
      </c>
      <c r="B58" s="77">
        <v>105.83000000000003</v>
      </c>
      <c r="C58" s="77">
        <v>106.33999999999999</v>
      </c>
      <c r="D58" s="77">
        <v>99.100000000000023</v>
      </c>
      <c r="E58" s="77">
        <v>425</v>
      </c>
      <c r="F58" s="77">
        <v>425</v>
      </c>
      <c r="G58" s="153">
        <f t="shared" si="7"/>
        <v>0.2502117647058823</v>
      </c>
      <c r="H58" s="153">
        <f t="shared" si="8"/>
        <v>0.23317647058823535</v>
      </c>
      <c r="I58" s="69">
        <f t="shared" si="1"/>
        <v>0.50999999999996248</v>
      </c>
      <c r="J58" s="129">
        <f t="shared" si="2"/>
        <v>4.8190494188788957E-3</v>
      </c>
      <c r="K58" s="69">
        <f t="shared" si="9"/>
        <v>-7.2399999999999665</v>
      </c>
      <c r="L58" s="129">
        <f t="shared" si="6"/>
        <v>-6.8083505736317163E-2</v>
      </c>
    </row>
    <row r="59" spans="1:12" x14ac:dyDescent="0.3">
      <c r="A59" s="36" t="s">
        <v>50</v>
      </c>
      <c r="B59" s="7">
        <v>22.48</v>
      </c>
      <c r="C59" s="7">
        <v>19.190000000000005</v>
      </c>
      <c r="D59" s="7">
        <v>16.93</v>
      </c>
      <c r="E59" s="7">
        <v>26</v>
      </c>
      <c r="F59" s="7">
        <v>23</v>
      </c>
      <c r="G59" s="64">
        <f t="shared" si="7"/>
        <v>0.7380769230769233</v>
      </c>
      <c r="H59" s="64">
        <f t="shared" si="8"/>
        <v>0.73608695652173917</v>
      </c>
      <c r="I59" s="67">
        <f t="shared" si="1"/>
        <v>-3.2899999999999956</v>
      </c>
      <c r="J59" s="119">
        <f t="shared" si="2"/>
        <v>-0.14635231316725961</v>
      </c>
      <c r="K59" s="67">
        <f t="shared" si="9"/>
        <v>-2.2600000000000051</v>
      </c>
      <c r="L59" s="119">
        <f t="shared" si="6"/>
        <v>-0.11776967170401276</v>
      </c>
    </row>
    <row r="60" spans="1:12" x14ac:dyDescent="0.3">
      <c r="A60" s="33" t="s">
        <v>50</v>
      </c>
      <c r="B60" s="77">
        <v>22.48</v>
      </c>
      <c r="C60" s="77">
        <v>19.190000000000005</v>
      </c>
      <c r="D60" s="77">
        <v>16.93</v>
      </c>
      <c r="E60" s="77">
        <v>26</v>
      </c>
      <c r="F60" s="77">
        <v>23</v>
      </c>
      <c r="G60" s="153">
        <f t="shared" si="7"/>
        <v>0.7380769230769233</v>
      </c>
      <c r="H60" s="153">
        <f t="shared" si="8"/>
        <v>0.73608695652173917</v>
      </c>
      <c r="I60" s="69">
        <f t="shared" si="1"/>
        <v>-3.2899999999999956</v>
      </c>
      <c r="J60" s="129">
        <f t="shared" si="2"/>
        <v>-0.14635231316725961</v>
      </c>
      <c r="K60" s="69">
        <f t="shared" si="9"/>
        <v>-2.2600000000000051</v>
      </c>
      <c r="L60" s="129">
        <f t="shared" si="6"/>
        <v>-0.11776967170401276</v>
      </c>
    </row>
    <row r="61" spans="1:12" x14ac:dyDescent="0.3">
      <c r="A61" s="36" t="s">
        <v>51</v>
      </c>
      <c r="B61" s="7"/>
      <c r="C61" s="7"/>
      <c r="D61" s="7">
        <v>2.2799999999999998</v>
      </c>
      <c r="E61" s="7">
        <v>1</v>
      </c>
      <c r="F61" s="7">
        <v>3</v>
      </c>
      <c r="G61" s="64">
        <f t="shared" si="7"/>
        <v>0</v>
      </c>
      <c r="H61" s="64">
        <f t="shared" si="8"/>
        <v>0.7599999999999999</v>
      </c>
      <c r="I61" s="67">
        <f t="shared" si="1"/>
        <v>0</v>
      </c>
      <c r="J61" s="119"/>
      <c r="K61" s="67">
        <f t="shared" si="9"/>
        <v>2.2799999999999998</v>
      </c>
      <c r="L61" s="133"/>
    </row>
    <row r="62" spans="1:12" x14ac:dyDescent="0.3">
      <c r="A62" s="33" t="s">
        <v>51</v>
      </c>
      <c r="B62" s="77"/>
      <c r="C62" s="77"/>
      <c r="D62" s="77">
        <v>2.2799999999999998</v>
      </c>
      <c r="E62" s="77">
        <v>1</v>
      </c>
      <c r="F62" s="77">
        <v>3</v>
      </c>
      <c r="G62" s="153">
        <f t="shared" si="7"/>
        <v>0</v>
      </c>
      <c r="H62" s="153">
        <f t="shared" si="8"/>
        <v>0.7599999999999999</v>
      </c>
      <c r="I62" s="77">
        <f t="shared" si="1"/>
        <v>0</v>
      </c>
      <c r="J62" s="129"/>
      <c r="K62" s="69">
        <f t="shared" si="9"/>
        <v>2.2799999999999998</v>
      </c>
      <c r="L62" s="129"/>
    </row>
    <row r="63" spans="1:12" x14ac:dyDescent="0.3">
      <c r="A63" s="36" t="s">
        <v>52</v>
      </c>
      <c r="B63" s="7">
        <v>6167.8000000000047</v>
      </c>
      <c r="C63" s="7">
        <v>5899.0500000000011</v>
      </c>
      <c r="D63" s="7">
        <v>5925.490000000008</v>
      </c>
      <c r="E63" s="7">
        <v>8303</v>
      </c>
      <c r="F63" s="7">
        <v>8135</v>
      </c>
      <c r="G63" s="64">
        <f t="shared" si="7"/>
        <v>0.71047211851138159</v>
      </c>
      <c r="H63" s="64">
        <f t="shared" si="8"/>
        <v>0.72839459127228123</v>
      </c>
      <c r="I63" s="67">
        <f t="shared" si="1"/>
        <v>-268.75000000000364</v>
      </c>
      <c r="J63" s="119">
        <f t="shared" si="2"/>
        <v>-4.3573073056844214E-2</v>
      </c>
      <c r="K63" s="67">
        <f t="shared" si="9"/>
        <v>26.440000000006876</v>
      </c>
      <c r="L63" s="119">
        <f t="shared" si="6"/>
        <v>4.4820776226692782E-3</v>
      </c>
    </row>
    <row r="64" spans="1:12" x14ac:dyDescent="0.3">
      <c r="A64" s="33" t="s">
        <v>52</v>
      </c>
      <c r="B64" s="77">
        <v>6167.8000000000047</v>
      </c>
      <c r="C64" s="77">
        <v>5899.0500000000011</v>
      </c>
      <c r="D64" s="77">
        <v>5925.490000000008</v>
      </c>
      <c r="E64" s="77">
        <v>8303</v>
      </c>
      <c r="F64" s="77">
        <v>8135</v>
      </c>
      <c r="G64" s="153">
        <f t="shared" si="7"/>
        <v>0.71047211851138159</v>
      </c>
      <c r="H64" s="153">
        <f t="shared" si="8"/>
        <v>0.72839459127228123</v>
      </c>
      <c r="I64" s="69">
        <f t="shared" si="1"/>
        <v>-268.75000000000364</v>
      </c>
      <c r="J64" s="129">
        <f t="shared" si="2"/>
        <v>-4.3573073056844214E-2</v>
      </c>
      <c r="K64" s="69">
        <f t="shared" si="9"/>
        <v>26.440000000006876</v>
      </c>
      <c r="L64" s="129">
        <f t="shared" si="6"/>
        <v>4.4820776226692782E-3</v>
      </c>
    </row>
    <row r="65" spans="1:12" x14ac:dyDescent="0.3">
      <c r="A65" s="36" t="s">
        <v>53</v>
      </c>
      <c r="B65" s="7">
        <v>8.39</v>
      </c>
      <c r="C65" s="7">
        <v>4.9400000000000004</v>
      </c>
      <c r="D65" s="7">
        <v>6.42</v>
      </c>
      <c r="E65" s="7">
        <v>15</v>
      </c>
      <c r="F65" s="7">
        <v>9</v>
      </c>
      <c r="G65" s="64">
        <f t="shared" si="7"/>
        <v>0.32933333333333337</v>
      </c>
      <c r="H65" s="64">
        <f t="shared" si="8"/>
        <v>0.71333333333333337</v>
      </c>
      <c r="I65" s="67">
        <f t="shared" si="1"/>
        <v>-3.45</v>
      </c>
      <c r="J65" s="119">
        <f t="shared" si="2"/>
        <v>-0.41120381406436235</v>
      </c>
      <c r="K65" s="67">
        <f t="shared" si="9"/>
        <v>1.4799999999999995</v>
      </c>
      <c r="L65" s="119">
        <f t="shared" si="6"/>
        <v>0.2995951417004048</v>
      </c>
    </row>
    <row r="66" spans="1:12" x14ac:dyDescent="0.3">
      <c r="A66" s="33" t="s">
        <v>53</v>
      </c>
      <c r="B66" s="77">
        <v>8.39</v>
      </c>
      <c r="C66" s="77">
        <v>4.9400000000000004</v>
      </c>
      <c r="D66" s="77">
        <v>6.42</v>
      </c>
      <c r="E66" s="77">
        <v>15</v>
      </c>
      <c r="F66" s="77">
        <v>9</v>
      </c>
      <c r="G66" s="153">
        <f t="shared" si="7"/>
        <v>0.32933333333333337</v>
      </c>
      <c r="H66" s="153">
        <f t="shared" si="8"/>
        <v>0.71333333333333337</v>
      </c>
      <c r="I66" s="69">
        <f t="shared" si="1"/>
        <v>-3.45</v>
      </c>
      <c r="J66" s="129">
        <f t="shared" si="2"/>
        <v>-0.41120381406436235</v>
      </c>
      <c r="K66" s="69">
        <f t="shared" si="9"/>
        <v>1.4799999999999995</v>
      </c>
      <c r="L66" s="129">
        <f t="shared" si="6"/>
        <v>0.2995951417004048</v>
      </c>
    </row>
    <row r="67" spans="1:12" x14ac:dyDescent="0.3">
      <c r="A67" s="36" t="s">
        <v>88</v>
      </c>
      <c r="B67" s="7"/>
      <c r="C67" s="7"/>
      <c r="D67" s="7"/>
      <c r="E67" s="7">
        <v>70</v>
      </c>
      <c r="F67" s="7">
        <v>71</v>
      </c>
      <c r="G67" s="64">
        <f t="shared" si="7"/>
        <v>0</v>
      </c>
      <c r="H67" s="64">
        <f t="shared" si="8"/>
        <v>0</v>
      </c>
      <c r="I67" s="67"/>
      <c r="J67" s="119"/>
      <c r="K67" s="67"/>
      <c r="L67" s="119"/>
    </row>
    <row r="68" spans="1:12" x14ac:dyDescent="0.3">
      <c r="A68" s="33" t="s">
        <v>139</v>
      </c>
      <c r="B68" s="77"/>
      <c r="C68" s="77"/>
      <c r="D68" s="77"/>
      <c r="E68" s="77">
        <v>59</v>
      </c>
      <c r="F68" s="77">
        <v>59</v>
      </c>
      <c r="G68" s="153">
        <f t="shared" si="7"/>
        <v>0</v>
      </c>
      <c r="H68" s="153">
        <f t="shared" si="8"/>
        <v>0</v>
      </c>
      <c r="I68" s="69"/>
      <c r="J68" s="129"/>
      <c r="K68" s="69"/>
      <c r="L68" s="129"/>
    </row>
    <row r="69" spans="1:12" x14ac:dyDescent="0.3">
      <c r="A69" s="33" t="s">
        <v>140</v>
      </c>
      <c r="B69" s="77"/>
      <c r="C69" s="77"/>
      <c r="D69" s="77"/>
      <c r="E69" s="77">
        <v>11</v>
      </c>
      <c r="F69" s="77">
        <v>12</v>
      </c>
      <c r="G69" s="153">
        <f t="shared" si="7"/>
        <v>0</v>
      </c>
      <c r="H69" s="153">
        <f t="shared" si="8"/>
        <v>0</v>
      </c>
      <c r="I69" s="69"/>
      <c r="J69" s="129"/>
      <c r="K69" s="69"/>
      <c r="L69" s="129"/>
    </row>
    <row r="70" spans="1:12" x14ac:dyDescent="0.3">
      <c r="A70" s="36" t="s">
        <v>54</v>
      </c>
      <c r="B70" s="36"/>
      <c r="C70" s="36"/>
      <c r="D70" s="6"/>
      <c r="E70" s="6"/>
      <c r="F70" s="6"/>
      <c r="G70" s="64" t="str">
        <f t="shared" si="7"/>
        <v/>
      </c>
      <c r="H70" s="64" t="str">
        <f t="shared" si="8"/>
        <v/>
      </c>
      <c r="I70" s="67">
        <f t="shared" si="1"/>
        <v>0</v>
      </c>
      <c r="J70" s="119"/>
      <c r="K70" s="6"/>
      <c r="L70" s="6"/>
    </row>
    <row r="71" spans="1:12" x14ac:dyDescent="0.3">
      <c r="A71" s="33" t="s">
        <v>55</v>
      </c>
      <c r="B71" s="134"/>
      <c r="C71" s="134"/>
      <c r="D71" s="132"/>
      <c r="E71" s="132"/>
      <c r="F71" s="132"/>
      <c r="G71" s="153" t="str">
        <f t="shared" si="7"/>
        <v/>
      </c>
      <c r="H71" s="153" t="str">
        <f t="shared" si="8"/>
        <v/>
      </c>
      <c r="I71" s="77">
        <f t="shared" si="1"/>
        <v>0</v>
      </c>
      <c r="J71" s="129"/>
      <c r="K71" s="132"/>
      <c r="L71" s="132"/>
    </row>
    <row r="72" spans="1:12" x14ac:dyDescent="0.3">
      <c r="A72" s="33" t="s">
        <v>56</v>
      </c>
      <c r="B72" s="134"/>
      <c r="C72" s="134"/>
      <c r="D72" s="132"/>
      <c r="E72" s="132"/>
      <c r="F72" s="132"/>
      <c r="G72" s="153" t="str">
        <f t="shared" si="7"/>
        <v/>
      </c>
      <c r="H72" s="153" t="str">
        <f t="shared" si="8"/>
        <v/>
      </c>
      <c r="I72" s="77">
        <f t="shared" si="1"/>
        <v>0</v>
      </c>
      <c r="J72" s="129"/>
      <c r="K72" s="132"/>
      <c r="L72" s="132"/>
    </row>
    <row r="73" spans="1:12" x14ac:dyDescent="0.3">
      <c r="A73" s="135" t="s">
        <v>57</v>
      </c>
      <c r="B73" s="136">
        <f>SUM(B65,B63,B59,B57,B49,B44,B36,B28,B24,B20,B11)</f>
        <v>14758.110000000008</v>
      </c>
      <c r="C73" s="136">
        <f>SUM(C65,C63,C59,C57,C49,C44,C36,C28,C24,C20,C11)</f>
        <v>15161.960000000001</v>
      </c>
      <c r="D73" s="136">
        <f>SUM(D65,D63,D61,D59,D57,D49,D44,D36,D24,D20,D28,D11)</f>
        <v>15185.450000000006</v>
      </c>
      <c r="E73" s="136">
        <v>19783</v>
      </c>
      <c r="F73" s="136">
        <v>19435</v>
      </c>
      <c r="G73" s="156">
        <f t="shared" ref="G73" si="10">IFERROR(C73/E73,"")</f>
        <v>0.76641358742354548</v>
      </c>
      <c r="H73" s="156">
        <f t="shared" ref="H73" si="11">IFERROR(D73/F73,"")</f>
        <v>0.78134551067661462</v>
      </c>
      <c r="I73" s="91">
        <f>C73-B73</f>
        <v>403.84999999999309</v>
      </c>
      <c r="J73" s="122">
        <f>(C73/B73)-1</f>
        <v>2.7364615116704849E-2</v>
      </c>
      <c r="K73" s="136">
        <f>D73-C73</f>
        <v>23.490000000005239</v>
      </c>
      <c r="L73" s="137">
        <f>(D73/C73)-1</f>
        <v>1.5492719938585697E-3</v>
      </c>
    </row>
  </sheetData>
  <mergeCells count="6">
    <mergeCell ref="A9:A10"/>
    <mergeCell ref="B9:D9"/>
    <mergeCell ref="I9:J9"/>
    <mergeCell ref="K9:L9"/>
    <mergeCell ref="E9:F9"/>
    <mergeCell ref="G9:H9"/>
  </mergeCells>
  <conditionalFormatting sqref="J68:J72 J11:J62 J64 J66">
    <cfRule type="cellIs" dxfId="36" priority="45" stopIfTrue="1" operator="lessThan">
      <formula>0</formula>
    </cfRule>
  </conditionalFormatting>
  <conditionalFormatting sqref="J73">
    <cfRule type="cellIs" dxfId="35" priority="44" stopIfTrue="1" operator="lessThan">
      <formula>0</formula>
    </cfRule>
  </conditionalFormatting>
  <conditionalFormatting sqref="I53:I56">
    <cfRule type="cellIs" dxfId="34" priority="43" stopIfTrue="1" operator="lessThan">
      <formula>0</formula>
    </cfRule>
  </conditionalFormatting>
  <conditionalFormatting sqref="I58:I61">
    <cfRule type="cellIs" dxfId="33" priority="42" stopIfTrue="1" operator="lessThan">
      <formula>0</formula>
    </cfRule>
  </conditionalFormatting>
  <conditionalFormatting sqref="I64">
    <cfRule type="cellIs" dxfId="32" priority="41" stopIfTrue="1" operator="lessThan">
      <formula>0</formula>
    </cfRule>
  </conditionalFormatting>
  <conditionalFormatting sqref="I50:I51">
    <cfRule type="cellIs" dxfId="31" priority="35" stopIfTrue="1" operator="lessThan">
      <formula>0</formula>
    </cfRule>
  </conditionalFormatting>
  <conditionalFormatting sqref="I66 I68:I69">
    <cfRule type="cellIs" dxfId="30" priority="38" stopIfTrue="1" operator="lessThan">
      <formula>0</formula>
    </cfRule>
  </conditionalFormatting>
  <conditionalFormatting sqref="I70">
    <cfRule type="cellIs" dxfId="29" priority="37" stopIfTrue="1" operator="lessThan">
      <formula>0</formula>
    </cfRule>
  </conditionalFormatting>
  <conditionalFormatting sqref="I73">
    <cfRule type="cellIs" dxfId="28" priority="36" stopIfTrue="1" operator="lessThan">
      <formula>0</formula>
    </cfRule>
  </conditionalFormatting>
  <conditionalFormatting sqref="I45:I48">
    <cfRule type="cellIs" dxfId="27" priority="34" stopIfTrue="1" operator="lessThan">
      <formula>0</formula>
    </cfRule>
  </conditionalFormatting>
  <conditionalFormatting sqref="I49">
    <cfRule type="cellIs" dxfId="26" priority="33" stopIfTrue="1" operator="lessThan">
      <formula>0</formula>
    </cfRule>
  </conditionalFormatting>
  <conditionalFormatting sqref="I24">
    <cfRule type="cellIs" dxfId="25" priority="32" stopIfTrue="1" operator="lessThan">
      <formula>0</formula>
    </cfRule>
  </conditionalFormatting>
  <conditionalFormatting sqref="I20">
    <cfRule type="cellIs" dxfId="24" priority="31" stopIfTrue="1" operator="lessThan">
      <formula>0</formula>
    </cfRule>
  </conditionalFormatting>
  <conditionalFormatting sqref="I12:I19">
    <cfRule type="cellIs" dxfId="23" priority="30" stopIfTrue="1" operator="lessThan">
      <formula>0</formula>
    </cfRule>
  </conditionalFormatting>
  <conditionalFormatting sqref="I21:I23">
    <cfRule type="cellIs" dxfId="22" priority="29" stopIfTrue="1" operator="lessThan">
      <formula>0</formula>
    </cfRule>
  </conditionalFormatting>
  <conditionalFormatting sqref="I25:I27">
    <cfRule type="cellIs" dxfId="21" priority="28" stopIfTrue="1" operator="lessThan">
      <formula>0</formula>
    </cfRule>
  </conditionalFormatting>
  <conditionalFormatting sqref="I29:I35">
    <cfRule type="cellIs" dxfId="20" priority="27" stopIfTrue="1" operator="lessThan">
      <formula>0</formula>
    </cfRule>
  </conditionalFormatting>
  <conditionalFormatting sqref="K11">
    <cfRule type="cellIs" dxfId="19" priority="26" stopIfTrue="1" operator="lessThan">
      <formula>0</formula>
    </cfRule>
  </conditionalFormatting>
  <conditionalFormatting sqref="L11">
    <cfRule type="cellIs" dxfId="18" priority="25" stopIfTrue="1" operator="lessThan">
      <formula>0</formula>
    </cfRule>
  </conditionalFormatting>
  <conditionalFormatting sqref="K12:K27">
    <cfRule type="cellIs" dxfId="17" priority="24" stopIfTrue="1" operator="lessThan">
      <formula>0</formula>
    </cfRule>
  </conditionalFormatting>
  <conditionalFormatting sqref="L12:L27">
    <cfRule type="cellIs" dxfId="16" priority="23" stopIfTrue="1" operator="lessThan">
      <formula>0</formula>
    </cfRule>
  </conditionalFormatting>
  <conditionalFormatting sqref="L28">
    <cfRule type="cellIs" dxfId="15" priority="22" stopIfTrue="1" operator="lessThan">
      <formula>0</formula>
    </cfRule>
  </conditionalFormatting>
  <conditionalFormatting sqref="L35:L62 L68:L69 L64 L66">
    <cfRule type="cellIs" dxfId="14" priority="19" stopIfTrue="1" operator="lessThan">
      <formula>0</formula>
    </cfRule>
  </conditionalFormatting>
  <conditionalFormatting sqref="K29:K62 K64">
    <cfRule type="cellIs" dxfId="13" priority="20" stopIfTrue="1" operator="lessThan">
      <formula>0</formula>
    </cfRule>
  </conditionalFormatting>
  <conditionalFormatting sqref="K66 K68:K69">
    <cfRule type="cellIs" dxfId="12" priority="18" stopIfTrue="1" operator="lessThan">
      <formula>0</formula>
    </cfRule>
  </conditionalFormatting>
  <conditionalFormatting sqref="L63">
    <cfRule type="cellIs" dxfId="11" priority="9" stopIfTrue="1" operator="lessThan">
      <formula>0</formula>
    </cfRule>
  </conditionalFormatting>
  <conditionalFormatting sqref="J67">
    <cfRule type="cellIs" dxfId="10" priority="8" stopIfTrue="1" operator="lessThan">
      <formula>0</formula>
    </cfRule>
  </conditionalFormatting>
  <conditionalFormatting sqref="I67">
    <cfRule type="cellIs" dxfId="9" priority="7" stopIfTrue="1" operator="lessThan">
      <formula>0</formula>
    </cfRule>
  </conditionalFormatting>
  <conditionalFormatting sqref="K67">
    <cfRule type="cellIs" dxfId="8" priority="6" stopIfTrue="1" operator="lessThan">
      <formula>0</formula>
    </cfRule>
  </conditionalFormatting>
  <conditionalFormatting sqref="L65">
    <cfRule type="cellIs" dxfId="7" priority="1" stopIfTrue="1" operator="lessThan">
      <formula>0</formula>
    </cfRule>
  </conditionalFormatting>
  <conditionalFormatting sqref="J63">
    <cfRule type="cellIs" dxfId="6" priority="12" stopIfTrue="1" operator="lessThan">
      <formula>0</formula>
    </cfRule>
  </conditionalFormatting>
  <conditionalFormatting sqref="I63">
    <cfRule type="cellIs" dxfId="5" priority="11" stopIfTrue="1" operator="lessThan">
      <formula>0</formula>
    </cfRule>
  </conditionalFormatting>
  <conditionalFormatting sqref="K63">
    <cfRule type="cellIs" dxfId="4" priority="10" stopIfTrue="1" operator="lessThan">
      <formula>0</formula>
    </cfRule>
  </conditionalFormatting>
  <conditionalFormatting sqref="L67">
    <cfRule type="cellIs" dxfId="3" priority="5" stopIfTrue="1" operator="lessThan">
      <formula>0</formula>
    </cfRule>
  </conditionalFormatting>
  <conditionalFormatting sqref="J65">
    <cfRule type="cellIs" dxfId="2" priority="4" stopIfTrue="1" operator="lessThan">
      <formula>0</formula>
    </cfRule>
  </conditionalFormatting>
  <conditionalFormatting sqref="I65">
    <cfRule type="cellIs" dxfId="1" priority="3" stopIfTrue="1" operator="lessThan">
      <formula>0</formula>
    </cfRule>
  </conditionalFormatting>
  <conditionalFormatting sqref="K65">
    <cfRule type="cellIs" dxfId="0" priority="2" stopIfTrue="1" operator="lessThan">
      <formula>0</formula>
    </cfRule>
  </conditionalFormatting>
  <hyperlinks>
    <hyperlink ref="B2" r:id="rId1" xr:uid="{00000000-0004-0000-0800-000000000000}"/>
    <hyperlink ref="B1" r:id="rId2" xr:uid="{00000000-0004-0000-0800-000001000000}"/>
    <hyperlink ref="J1" location="ÍNDICE!A1" display="ÍNDICE!A1" xr:uid="{00000000-0004-0000-0800-000002000000}"/>
    <hyperlink ref="B3" r:id="rId3" xr:uid="{00000000-0004-0000-0800-000003000000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ÍNDICE</vt:lpstr>
      <vt:lpstr>CCAA-20-21</vt:lpstr>
      <vt:lpstr>DATOS 2021</vt:lpstr>
      <vt:lpstr>FdH</vt:lpstr>
      <vt:lpstr>MEL-REPR</vt:lpstr>
      <vt:lpstr>NEC-REPR</vt:lpstr>
      <vt:lpstr>CIR-REPR</vt:lpstr>
      <vt:lpstr>CER-REPR</vt:lpstr>
      <vt:lpstr>ALB-REPR</vt:lpstr>
      <vt:lpstr>MEL-EDAD</vt:lpstr>
      <vt:lpstr>PAR-EDAD</vt:lpstr>
      <vt:lpstr>PLA-EDAD</vt:lpstr>
      <vt:lpstr>NEC-EDAD</vt:lpstr>
      <vt:lpstr>CIR-EDAD</vt:lpstr>
      <vt:lpstr>CER-EDAD</vt:lpstr>
      <vt:lpstr>ALB-EDAD</vt:lpstr>
      <vt:lpstr>MEL-VAR</vt:lpstr>
      <vt:lpstr>PAR-VAR</vt:lpstr>
      <vt:lpstr>PLA-VAR</vt:lpstr>
      <vt:lpstr>NEC-VAR</vt:lpstr>
      <vt:lpstr>CIR-VAR</vt:lpstr>
      <vt:lpstr>CER-VAR</vt:lpstr>
      <vt:lpstr>ALB-VAR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</dc:creator>
  <cp:lastModifiedBy>Mateo Muñoz, Angelica</cp:lastModifiedBy>
  <dcterms:created xsi:type="dcterms:W3CDTF">2022-02-01T11:25:37Z</dcterms:created>
  <dcterms:modified xsi:type="dcterms:W3CDTF">2022-11-03T14:53:43Z</dcterms:modified>
</cp:coreProperties>
</file>